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3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4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7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8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1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2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5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6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9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0.xml" ContentType="application/vnd.openxmlformats-officedocument.drawingml.chartshapes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3.xml" ContentType="application/vnd.openxmlformats-officedocument.drawingml.chartshapes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46.xml" ContentType="application/vnd.openxmlformats-officedocument.drawingml.chartshapes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7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0.xml" ContentType="application/vnd.openxmlformats-officedocument.drawingml.chartshapes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51.xml" ContentType="application/vnd.openxmlformats-officedocument.drawingml.chartshapes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54.xml" ContentType="application/vnd.openxmlformats-officedocument.drawingml.chartshapes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55.xml" ContentType="application/vnd.openxmlformats-officedocument.drawingml.chartshapes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58.xml" ContentType="application/vnd.openxmlformats-officedocument.drawingml.chartshapes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59.xml" ContentType="application/vnd.openxmlformats-officedocument.drawingml.chartshapes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6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H-3\Desktop\"/>
    </mc:Choice>
  </mc:AlternateContent>
  <xr:revisionPtr revIDLastSave="0" documentId="8_{55841C56-613B-45A0-8E29-701FCE9FE931}" xr6:coauthVersionLast="40" xr6:coauthVersionMax="40" xr10:uidLastSave="{00000000-0000-0000-0000-000000000000}"/>
  <bookViews>
    <workbookView xWindow="0" yWindow="0" windowWidth="19200" windowHeight="10785" xr2:uid="{00000000-000D-0000-FFFF-FFFF00000000}"/>
  </bookViews>
  <sheets>
    <sheet name="FUENTE" sheetId="19" r:id="rId1"/>
    <sheet name="NARANJA" sheetId="18" r:id="rId2"/>
    <sheet name="PIMENTON" sheetId="17" r:id="rId3"/>
    <sheet name="CEBOLLA" sheetId="16" r:id="rId4"/>
    <sheet name="TOMATE" sheetId="15" r:id="rId5"/>
    <sheet name="PAPA" sheetId="14" r:id="rId6"/>
    <sheet name="CARAOTA" sheetId="13" r:id="rId7"/>
    <sheet name="FRIJOL" sheetId="12" r:id="rId8"/>
    <sheet name="SOYA" sheetId="11" r:id="rId9"/>
    <sheet name="AJONJOLI" sheetId="10" r:id="rId10"/>
    <sheet name="GIRASOL" sheetId="9" r:id="rId11"/>
    <sheet name="CACAO" sheetId="8" r:id="rId12"/>
    <sheet name="CAFE" sheetId="7" r:id="rId13"/>
    <sheet name="CAÑA DE AZUCAR" sheetId="6" r:id="rId14"/>
    <sheet name="MAIZ" sheetId="3" r:id="rId15"/>
    <sheet name="ARROZ" sheetId="5" r:id="rId16"/>
  </sheets>
  <calcPr calcId="181029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18" l="1"/>
  <c r="AA4" i="18"/>
  <c r="Z4" i="18"/>
  <c r="AA4" i="14" l="1"/>
  <c r="Z4" i="14"/>
  <c r="Z112" i="13" l="1"/>
  <c r="Y112" i="13"/>
  <c r="Z111" i="13"/>
  <c r="Y111" i="13"/>
  <c r="X103" i="13"/>
  <c r="W103" i="13"/>
  <c r="X104" i="13"/>
  <c r="W104" i="13"/>
  <c r="X98" i="13"/>
  <c r="W98" i="13"/>
  <c r="X97" i="13"/>
  <c r="W97" i="13"/>
  <c r="C108" i="13"/>
  <c r="D108" i="13"/>
  <c r="E108" i="13"/>
  <c r="F108" i="13"/>
  <c r="G108" i="13"/>
  <c r="H108" i="13"/>
  <c r="I108" i="13"/>
  <c r="J108" i="13"/>
  <c r="K108" i="13"/>
  <c r="L108" i="13"/>
  <c r="M108" i="13"/>
  <c r="N108" i="13"/>
  <c r="O108" i="13"/>
  <c r="P108" i="13"/>
  <c r="Q108" i="13"/>
  <c r="R108" i="13"/>
  <c r="S108" i="13"/>
  <c r="T108" i="13"/>
  <c r="U108" i="13"/>
  <c r="V108" i="13"/>
  <c r="W108" i="13"/>
  <c r="X108" i="13"/>
  <c r="Z108" i="13" s="1"/>
  <c r="B108" i="13"/>
  <c r="D107" i="13"/>
  <c r="E107" i="13"/>
  <c r="F107" i="13"/>
  <c r="G107" i="13"/>
  <c r="H107" i="13"/>
  <c r="I107" i="13"/>
  <c r="J107" i="13"/>
  <c r="K107" i="13"/>
  <c r="L107" i="13"/>
  <c r="M107" i="13"/>
  <c r="N107" i="13"/>
  <c r="O107" i="13"/>
  <c r="P107" i="13"/>
  <c r="Q107" i="13"/>
  <c r="R107" i="13"/>
  <c r="S107" i="13"/>
  <c r="T107" i="13"/>
  <c r="U107" i="13"/>
  <c r="V107" i="13"/>
  <c r="Z107" i="13" s="1"/>
  <c r="C101" i="13"/>
  <c r="D101" i="13"/>
  <c r="E101" i="13"/>
  <c r="F101" i="13"/>
  <c r="G101" i="13"/>
  <c r="H101" i="13"/>
  <c r="I101" i="13"/>
  <c r="J101" i="13"/>
  <c r="K101" i="13"/>
  <c r="L101" i="13"/>
  <c r="M101" i="13"/>
  <c r="N101" i="13"/>
  <c r="O101" i="13"/>
  <c r="P101" i="13"/>
  <c r="Q101" i="13"/>
  <c r="R101" i="13"/>
  <c r="S101" i="13"/>
  <c r="T101" i="13"/>
  <c r="U101" i="13"/>
  <c r="V101" i="13"/>
  <c r="W101" i="13"/>
  <c r="X101" i="13"/>
  <c r="B101" i="13"/>
  <c r="C100" i="13"/>
  <c r="D100" i="13"/>
  <c r="E100" i="13"/>
  <c r="F100" i="13"/>
  <c r="G100" i="13"/>
  <c r="H100" i="13"/>
  <c r="I100" i="13"/>
  <c r="J100" i="13"/>
  <c r="K100" i="13"/>
  <c r="L100" i="13"/>
  <c r="M100" i="13"/>
  <c r="N100" i="13"/>
  <c r="O100" i="13"/>
  <c r="P100" i="13"/>
  <c r="Q100" i="13"/>
  <c r="R100" i="13"/>
  <c r="S100" i="13"/>
  <c r="T100" i="13"/>
  <c r="U100" i="13"/>
  <c r="V100" i="13"/>
  <c r="B100" i="13"/>
  <c r="X90" i="13"/>
  <c r="W90" i="13"/>
  <c r="X89" i="13"/>
  <c r="W89" i="13"/>
  <c r="W95" i="13"/>
  <c r="X95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Z94" i="13" s="1"/>
  <c r="B94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B95" i="13"/>
  <c r="C106" i="13"/>
  <c r="D106" i="13" s="1"/>
  <c r="E106" i="13" s="1"/>
  <c r="F106" i="13" s="1"/>
  <c r="G106" i="13" s="1"/>
  <c r="H106" i="13" s="1"/>
  <c r="I106" i="13" s="1"/>
  <c r="J106" i="13" s="1"/>
  <c r="K106" i="13" s="1"/>
  <c r="L106" i="13" s="1"/>
  <c r="M106" i="13" s="1"/>
  <c r="N106" i="13" s="1"/>
  <c r="O106" i="13" s="1"/>
  <c r="P106" i="13" s="1"/>
  <c r="Q106" i="13" s="1"/>
  <c r="R106" i="13" s="1"/>
  <c r="S106" i="13" s="1"/>
  <c r="T106" i="13" s="1"/>
  <c r="U106" i="13" s="1"/>
  <c r="V106" i="13" s="1"/>
  <c r="W106" i="13" s="1"/>
  <c r="X106" i="13" s="1"/>
  <c r="C99" i="13"/>
  <c r="D99" i="13" s="1"/>
  <c r="E99" i="13" s="1"/>
  <c r="F99" i="13" s="1"/>
  <c r="G99" i="13" s="1"/>
  <c r="H99" i="13" s="1"/>
  <c r="I99" i="13" s="1"/>
  <c r="J99" i="13" s="1"/>
  <c r="K99" i="13" s="1"/>
  <c r="L99" i="13" s="1"/>
  <c r="M99" i="13" s="1"/>
  <c r="N99" i="13" s="1"/>
  <c r="O99" i="13" s="1"/>
  <c r="P99" i="13" s="1"/>
  <c r="Q99" i="13" s="1"/>
  <c r="R99" i="13" s="1"/>
  <c r="S99" i="13" s="1"/>
  <c r="T99" i="13" s="1"/>
  <c r="U99" i="13" s="1"/>
  <c r="V99" i="13" s="1"/>
  <c r="W99" i="13" s="1"/>
  <c r="X99" i="13" s="1"/>
  <c r="C93" i="13"/>
  <c r="D93" i="13" s="1"/>
  <c r="E93" i="13" s="1"/>
  <c r="F93" i="13" s="1"/>
  <c r="G93" i="13" s="1"/>
  <c r="H93" i="13" s="1"/>
  <c r="I93" i="13" s="1"/>
  <c r="J93" i="13" s="1"/>
  <c r="K93" i="13" s="1"/>
  <c r="L93" i="13" s="1"/>
  <c r="M93" i="13" s="1"/>
  <c r="N93" i="13" s="1"/>
  <c r="O93" i="13" s="1"/>
  <c r="P93" i="13" s="1"/>
  <c r="Q93" i="13" s="1"/>
  <c r="R93" i="13" s="1"/>
  <c r="S93" i="13" s="1"/>
  <c r="T93" i="13" s="1"/>
  <c r="U93" i="13" s="1"/>
  <c r="V93" i="13" s="1"/>
  <c r="W93" i="13" s="1"/>
  <c r="X93" i="13" s="1"/>
  <c r="Y108" i="13" l="1"/>
  <c r="Z100" i="13"/>
  <c r="Y94" i="13"/>
  <c r="Y101" i="13"/>
  <c r="Z101" i="13"/>
  <c r="Y100" i="13"/>
  <c r="Y95" i="13"/>
  <c r="Z95" i="13"/>
  <c r="AA4" i="6"/>
  <c r="Z4" i="6"/>
  <c r="Y8" i="18" l="1"/>
  <c r="W8" i="17"/>
  <c r="Z4" i="17"/>
  <c r="Y8" i="16"/>
  <c r="AA4" i="16"/>
  <c r="Z4" i="16"/>
  <c r="Y8" i="15"/>
  <c r="AA4" i="15"/>
  <c r="Z4" i="15"/>
  <c r="Y8" i="14"/>
  <c r="X4" i="13"/>
  <c r="W4" i="13"/>
  <c r="W7" i="13"/>
  <c r="Y10" i="12"/>
  <c r="Y7" i="12"/>
  <c r="Z4" i="12"/>
  <c r="Y4" i="12"/>
  <c r="Y7" i="11" l="1"/>
  <c r="Z4" i="11"/>
  <c r="Y4" i="11"/>
  <c r="Y8" i="10"/>
  <c r="AA4" i="10"/>
  <c r="Z4" i="10"/>
  <c r="Y8" i="9"/>
  <c r="AA4" i="9"/>
  <c r="Z4" i="9"/>
  <c r="Y7" i="8"/>
  <c r="Y4" i="8"/>
  <c r="Y8" i="7"/>
  <c r="AB4" i="7"/>
  <c r="AA4" i="7"/>
  <c r="Z4" i="7"/>
  <c r="Y8" i="6"/>
  <c r="Y8" i="3" l="1"/>
  <c r="AA4" i="3"/>
  <c r="Z4" i="3"/>
  <c r="Y8" i="5"/>
  <c r="AB4" i="5"/>
  <c r="AA4" i="5"/>
  <c r="Z4" i="5"/>
  <c r="C11" i="18" l="1"/>
  <c r="B11" i="18"/>
  <c r="Y11" i="18" s="1"/>
  <c r="C10" i="18"/>
  <c r="D10" i="18" s="1"/>
  <c r="E10" i="18" s="1"/>
  <c r="F10" i="18" s="1"/>
  <c r="G10" i="18" s="1"/>
  <c r="H10" i="18" s="1"/>
  <c r="I10" i="18" s="1"/>
  <c r="J10" i="18" s="1"/>
  <c r="K10" i="18" s="1"/>
  <c r="L10" i="18" s="1"/>
  <c r="M10" i="18" s="1"/>
  <c r="N10" i="18" s="1"/>
  <c r="O10" i="18" s="1"/>
  <c r="P10" i="18" s="1"/>
  <c r="Q10" i="18" s="1"/>
  <c r="R10" i="18" s="1"/>
  <c r="S10" i="18" s="1"/>
  <c r="T10" i="18" s="1"/>
  <c r="U10" i="18" s="1"/>
  <c r="V10" i="18" s="1"/>
  <c r="W10" i="18" s="1"/>
  <c r="X10" i="18" s="1"/>
  <c r="C7" i="18"/>
  <c r="D7" i="18" s="1"/>
  <c r="E7" i="18" s="1"/>
  <c r="F7" i="18" s="1"/>
  <c r="G7" i="18" s="1"/>
  <c r="H7" i="18" s="1"/>
  <c r="I7" i="18" s="1"/>
  <c r="J7" i="18" s="1"/>
  <c r="K7" i="18" s="1"/>
  <c r="L7" i="18" s="1"/>
  <c r="M7" i="18" s="1"/>
  <c r="N7" i="18" s="1"/>
  <c r="O7" i="18" s="1"/>
  <c r="P7" i="18" s="1"/>
  <c r="Q7" i="18" s="1"/>
  <c r="R7" i="18" s="1"/>
  <c r="S7" i="18" s="1"/>
  <c r="T7" i="18" s="1"/>
  <c r="U7" i="18" s="1"/>
  <c r="V7" i="18" s="1"/>
  <c r="W7" i="18" s="1"/>
  <c r="X7" i="18" s="1"/>
  <c r="C3" i="18"/>
  <c r="D3" i="18" s="1"/>
  <c r="E3" i="18" s="1"/>
  <c r="F3" i="18" s="1"/>
  <c r="G3" i="18" s="1"/>
  <c r="H3" i="18" s="1"/>
  <c r="I3" i="18" s="1"/>
  <c r="J3" i="18" s="1"/>
  <c r="K3" i="18" s="1"/>
  <c r="L3" i="18" s="1"/>
  <c r="M3" i="18" s="1"/>
  <c r="N3" i="18" s="1"/>
  <c r="O3" i="18" s="1"/>
  <c r="P3" i="18" s="1"/>
  <c r="Q3" i="18" s="1"/>
  <c r="R3" i="18" s="1"/>
  <c r="S3" i="18" s="1"/>
  <c r="T3" i="18" s="1"/>
  <c r="U3" i="18" s="1"/>
  <c r="V3" i="18" s="1"/>
  <c r="W3" i="18" s="1"/>
  <c r="X3" i="18" s="1"/>
  <c r="Y3" i="18" s="1"/>
  <c r="C11" i="17" l="1"/>
  <c r="B11" i="17"/>
  <c r="W11" i="17" s="1"/>
  <c r="C10" i="17"/>
  <c r="D10" i="17" s="1"/>
  <c r="E10" i="17" s="1"/>
  <c r="F10" i="17" s="1"/>
  <c r="G10" i="17" s="1"/>
  <c r="H10" i="17" s="1"/>
  <c r="I10" i="17" s="1"/>
  <c r="J10" i="17" s="1"/>
  <c r="K10" i="17" s="1"/>
  <c r="L10" i="17" s="1"/>
  <c r="M10" i="17" s="1"/>
  <c r="N10" i="17" s="1"/>
  <c r="O10" i="17" s="1"/>
  <c r="P10" i="17" s="1"/>
  <c r="Q10" i="17" s="1"/>
  <c r="R10" i="17" s="1"/>
  <c r="S10" i="17" s="1"/>
  <c r="T10" i="17" s="1"/>
  <c r="U10" i="17" s="1"/>
  <c r="V10" i="17" s="1"/>
  <c r="C7" i="17"/>
  <c r="D7" i="17" s="1"/>
  <c r="E7" i="17" s="1"/>
  <c r="F7" i="17" s="1"/>
  <c r="G7" i="17" s="1"/>
  <c r="H7" i="17" s="1"/>
  <c r="I7" i="17" s="1"/>
  <c r="J7" i="17" s="1"/>
  <c r="K7" i="17" s="1"/>
  <c r="L7" i="17" s="1"/>
  <c r="M7" i="17" s="1"/>
  <c r="N7" i="17" s="1"/>
  <c r="O7" i="17" s="1"/>
  <c r="P7" i="17" s="1"/>
  <c r="Q7" i="17" s="1"/>
  <c r="R7" i="17" s="1"/>
  <c r="S7" i="17" s="1"/>
  <c r="T7" i="17" s="1"/>
  <c r="U7" i="17" s="1"/>
  <c r="V7" i="17" s="1"/>
  <c r="C3" i="17"/>
  <c r="D3" i="17" s="1"/>
  <c r="E3" i="17" s="1"/>
  <c r="F3" i="17" s="1"/>
  <c r="G3" i="17" s="1"/>
  <c r="H3" i="17" s="1"/>
  <c r="I3" i="17" s="1"/>
  <c r="J3" i="17" s="1"/>
  <c r="K3" i="17" s="1"/>
  <c r="L3" i="17" s="1"/>
  <c r="M3" i="17" s="1"/>
  <c r="N3" i="17" s="1"/>
  <c r="O3" i="17" s="1"/>
  <c r="P3" i="17" s="1"/>
  <c r="Q3" i="17" s="1"/>
  <c r="R3" i="17" s="1"/>
  <c r="S3" i="17" s="1"/>
  <c r="T3" i="17" s="1"/>
  <c r="U3" i="17" s="1"/>
  <c r="V3" i="17" s="1"/>
  <c r="W3" i="17" s="1"/>
  <c r="X3" i="17" s="1"/>
  <c r="Y3" i="17" s="1"/>
  <c r="C11" i="16" l="1"/>
  <c r="B11" i="16"/>
  <c r="Y11" i="16" s="1"/>
  <c r="C10" i="16"/>
  <c r="D10" i="16" s="1"/>
  <c r="E10" i="16" s="1"/>
  <c r="F10" i="16" s="1"/>
  <c r="G10" i="16" s="1"/>
  <c r="H10" i="16" s="1"/>
  <c r="I10" i="16" s="1"/>
  <c r="J10" i="16" s="1"/>
  <c r="K10" i="16" s="1"/>
  <c r="L10" i="16" s="1"/>
  <c r="M10" i="16" s="1"/>
  <c r="N10" i="16" s="1"/>
  <c r="O10" i="16" s="1"/>
  <c r="P10" i="16" s="1"/>
  <c r="Q10" i="16" s="1"/>
  <c r="R10" i="16" s="1"/>
  <c r="S10" i="16" s="1"/>
  <c r="T10" i="16" s="1"/>
  <c r="U10" i="16" s="1"/>
  <c r="V10" i="16" s="1"/>
  <c r="W10" i="16" s="1"/>
  <c r="X10" i="16" s="1"/>
  <c r="C7" i="16"/>
  <c r="D7" i="16" s="1"/>
  <c r="E7" i="16" s="1"/>
  <c r="F7" i="16" s="1"/>
  <c r="G7" i="16" s="1"/>
  <c r="H7" i="16" s="1"/>
  <c r="I7" i="16" s="1"/>
  <c r="J7" i="16" s="1"/>
  <c r="K7" i="16" s="1"/>
  <c r="L7" i="16" s="1"/>
  <c r="M7" i="16" s="1"/>
  <c r="N7" i="16" s="1"/>
  <c r="O7" i="16" s="1"/>
  <c r="P7" i="16" s="1"/>
  <c r="Q7" i="16" s="1"/>
  <c r="R7" i="16" s="1"/>
  <c r="S7" i="16" s="1"/>
  <c r="T7" i="16" s="1"/>
  <c r="U7" i="16" s="1"/>
  <c r="V7" i="16" s="1"/>
  <c r="W7" i="16" s="1"/>
  <c r="X7" i="16" s="1"/>
  <c r="C3" i="16"/>
  <c r="D3" i="16" s="1"/>
  <c r="E3" i="16" s="1"/>
  <c r="F3" i="16" s="1"/>
  <c r="G3" i="16" s="1"/>
  <c r="H3" i="16" s="1"/>
  <c r="I3" i="16" s="1"/>
  <c r="J3" i="16" s="1"/>
  <c r="K3" i="16" s="1"/>
  <c r="L3" i="16" s="1"/>
  <c r="M3" i="16" s="1"/>
  <c r="N3" i="16" s="1"/>
  <c r="O3" i="16" s="1"/>
  <c r="P3" i="16" s="1"/>
  <c r="Q3" i="16" s="1"/>
  <c r="R3" i="16" s="1"/>
  <c r="S3" i="16" s="1"/>
  <c r="T3" i="16" s="1"/>
  <c r="U3" i="16" s="1"/>
  <c r="V3" i="16" s="1"/>
  <c r="W3" i="16" s="1"/>
  <c r="X3" i="16" s="1"/>
  <c r="Y3" i="16" s="1"/>
  <c r="C11" i="15"/>
  <c r="B11" i="15"/>
  <c r="Y11" i="15" s="1"/>
  <c r="C10" i="15"/>
  <c r="D10" i="15" s="1"/>
  <c r="E10" i="15" s="1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P10" i="15" s="1"/>
  <c r="Q10" i="15" s="1"/>
  <c r="R10" i="15" s="1"/>
  <c r="S10" i="15" s="1"/>
  <c r="T10" i="15" s="1"/>
  <c r="U10" i="15" s="1"/>
  <c r="V10" i="15" s="1"/>
  <c r="W10" i="15" s="1"/>
  <c r="X10" i="15" s="1"/>
  <c r="C7" i="15"/>
  <c r="D7" i="15" s="1"/>
  <c r="E7" i="15" s="1"/>
  <c r="F7" i="15" s="1"/>
  <c r="G7" i="15" s="1"/>
  <c r="H7" i="15" s="1"/>
  <c r="I7" i="15" s="1"/>
  <c r="J7" i="15" s="1"/>
  <c r="K7" i="15" s="1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X7" i="15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C11" i="14" l="1"/>
  <c r="B11" i="14"/>
  <c r="Y11" i="14" s="1"/>
  <c r="C10" i="14"/>
  <c r="D10" i="14" s="1"/>
  <c r="E10" i="14" s="1"/>
  <c r="F10" i="14" s="1"/>
  <c r="G10" i="14" s="1"/>
  <c r="H10" i="14" s="1"/>
  <c r="I10" i="14" s="1"/>
  <c r="J10" i="14" s="1"/>
  <c r="K10" i="14" s="1"/>
  <c r="L10" i="14" s="1"/>
  <c r="M10" i="14" s="1"/>
  <c r="N10" i="14" s="1"/>
  <c r="O10" i="14" s="1"/>
  <c r="P10" i="14" s="1"/>
  <c r="Q10" i="14" s="1"/>
  <c r="R10" i="14" s="1"/>
  <c r="S10" i="14" s="1"/>
  <c r="T10" i="14" s="1"/>
  <c r="U10" i="14" s="1"/>
  <c r="V10" i="14" s="1"/>
  <c r="W10" i="14" s="1"/>
  <c r="X10" i="14" s="1"/>
  <c r="C7" i="14"/>
  <c r="D7" i="14" s="1"/>
  <c r="E7" i="14" s="1"/>
  <c r="F7" i="14" s="1"/>
  <c r="G7" i="14" s="1"/>
  <c r="H7" i="14" s="1"/>
  <c r="I7" i="14" s="1"/>
  <c r="J7" i="14" s="1"/>
  <c r="K7" i="14" s="1"/>
  <c r="L7" i="14" s="1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C10" i="13"/>
  <c r="C107" i="13" s="1"/>
  <c r="B10" i="13"/>
  <c r="C9" i="13"/>
  <c r="D9" i="13" s="1"/>
  <c r="E9" i="13" s="1"/>
  <c r="F9" i="13" s="1"/>
  <c r="G9" i="13" s="1"/>
  <c r="H9" i="13" s="1"/>
  <c r="I9" i="13" s="1"/>
  <c r="J9" i="13" s="1"/>
  <c r="K9" i="13" s="1"/>
  <c r="L9" i="13" s="1"/>
  <c r="M9" i="13" s="1"/>
  <c r="N9" i="13" s="1"/>
  <c r="O9" i="13" s="1"/>
  <c r="P9" i="13" s="1"/>
  <c r="Q9" i="13" s="1"/>
  <c r="R9" i="13" s="1"/>
  <c r="S9" i="13" s="1"/>
  <c r="T9" i="13" s="1"/>
  <c r="U9" i="13" s="1"/>
  <c r="V9" i="13" s="1"/>
  <c r="C6" i="13"/>
  <c r="D6" i="13" s="1"/>
  <c r="E6" i="13" s="1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R6" i="13" s="1"/>
  <c r="S6" i="13" s="1"/>
  <c r="T6" i="13" s="1"/>
  <c r="U6" i="13" s="1"/>
  <c r="V6" i="13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M7" i="14" l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W10" i="13"/>
  <c r="B107" i="13"/>
  <c r="Y107" i="13" s="1"/>
  <c r="C9" i="12"/>
  <c r="D9" i="12" s="1"/>
  <c r="E9" i="12" s="1"/>
  <c r="F9" i="12" s="1"/>
  <c r="G9" i="12" s="1"/>
  <c r="H9" i="12" s="1"/>
  <c r="I9" i="12" s="1"/>
  <c r="J9" i="12" s="1"/>
  <c r="K9" i="12" s="1"/>
  <c r="L9" i="12" s="1"/>
  <c r="M9" i="12" s="1"/>
  <c r="N9" i="12" s="1"/>
  <c r="O9" i="12" s="1"/>
  <c r="P9" i="12" s="1"/>
  <c r="Q9" i="12" s="1"/>
  <c r="R9" i="12" s="1"/>
  <c r="S9" i="12" s="1"/>
  <c r="T9" i="12" s="1"/>
  <c r="U9" i="12" s="1"/>
  <c r="V9" i="12" s="1"/>
  <c r="W9" i="12" s="1"/>
  <c r="X9" i="12" s="1"/>
  <c r="C6" i="12"/>
  <c r="D6" i="12" s="1"/>
  <c r="E6" i="12" s="1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V6" i="12" s="1"/>
  <c r="W6" i="12" s="1"/>
  <c r="X6" i="12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C10" i="11" l="1"/>
  <c r="B10" i="11"/>
  <c r="Y10" i="11" s="1"/>
  <c r="C9" i="11"/>
  <c r="D9" i="11" s="1"/>
  <c r="E9" i="11" s="1"/>
  <c r="F9" i="11" s="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Q9" i="11" s="1"/>
  <c r="R9" i="11" s="1"/>
  <c r="S9" i="11" s="1"/>
  <c r="T9" i="11" s="1"/>
  <c r="U9" i="11" s="1"/>
  <c r="V9" i="11" s="1"/>
  <c r="W9" i="11" s="1"/>
  <c r="X9" i="11" s="1"/>
  <c r="C6" i="1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C3" i="11"/>
  <c r="D3" i="11" s="1"/>
  <c r="E3" i="11" s="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Q3" i="11" s="1"/>
  <c r="R3" i="11" s="1"/>
  <c r="S3" i="11" s="1"/>
  <c r="T3" i="11" s="1"/>
  <c r="U3" i="11" s="1"/>
  <c r="V3" i="11" s="1"/>
  <c r="W3" i="11" s="1"/>
  <c r="X3" i="11" s="1"/>
  <c r="C11" i="10"/>
  <c r="B11" i="10"/>
  <c r="Y11" i="10" s="1"/>
  <c r="C10" i="10"/>
  <c r="D10" i="10" s="1"/>
  <c r="E10" i="10" s="1"/>
  <c r="F10" i="10" s="1"/>
  <c r="G10" i="10" s="1"/>
  <c r="H10" i="10" s="1"/>
  <c r="I10" i="10" s="1"/>
  <c r="J10" i="10" s="1"/>
  <c r="K10" i="10" s="1"/>
  <c r="L10" i="10" s="1"/>
  <c r="M10" i="10" s="1"/>
  <c r="N10" i="10" s="1"/>
  <c r="O10" i="10" s="1"/>
  <c r="P10" i="10" s="1"/>
  <c r="Q10" i="10" s="1"/>
  <c r="R10" i="10" s="1"/>
  <c r="S10" i="10" s="1"/>
  <c r="T10" i="10" s="1"/>
  <c r="U10" i="10" s="1"/>
  <c r="V10" i="10" s="1"/>
  <c r="W10" i="10" s="1"/>
  <c r="X10" i="10" s="1"/>
  <c r="C7" i="10"/>
  <c r="D7" i="10" s="1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7" i="10" s="1"/>
  <c r="W7" i="10" s="1"/>
  <c r="X7" i="10" s="1"/>
  <c r="C3" i="10"/>
  <c r="D3" i="10" s="1"/>
  <c r="E3" i="10" s="1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C11" i="9" l="1"/>
  <c r="B11" i="9"/>
  <c r="Y11" i="9" s="1"/>
  <c r="C10" i="9"/>
  <c r="D10" i="9" s="1"/>
  <c r="E10" i="9" s="1"/>
  <c r="F10" i="9" s="1"/>
  <c r="G10" i="9" s="1"/>
  <c r="H10" i="9" s="1"/>
  <c r="I10" i="9" s="1"/>
  <c r="J10" i="9" s="1"/>
  <c r="K10" i="9" s="1"/>
  <c r="L10" i="9" s="1"/>
  <c r="M10" i="9" s="1"/>
  <c r="N10" i="9" s="1"/>
  <c r="O10" i="9" s="1"/>
  <c r="P10" i="9" s="1"/>
  <c r="Q10" i="9" s="1"/>
  <c r="R10" i="9" s="1"/>
  <c r="S10" i="9" s="1"/>
  <c r="T10" i="9" s="1"/>
  <c r="U10" i="9" s="1"/>
  <c r="V10" i="9" s="1"/>
  <c r="W10" i="9" s="1"/>
  <c r="X10" i="9" s="1"/>
  <c r="C7" i="9"/>
  <c r="D7" i="9" s="1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X10" i="8"/>
  <c r="W10" i="8"/>
  <c r="C10" i="8" l="1"/>
  <c r="B10" i="8"/>
  <c r="Y10" i="8" s="1"/>
  <c r="C9" i="8"/>
  <c r="D9" i="8" s="1"/>
  <c r="E9" i="8" s="1"/>
  <c r="F9" i="8" s="1"/>
  <c r="G9" i="8" s="1"/>
  <c r="H9" i="8" s="1"/>
  <c r="I9" i="8" s="1"/>
  <c r="J9" i="8" s="1"/>
  <c r="K9" i="8" s="1"/>
  <c r="L9" i="8" s="1"/>
  <c r="M9" i="8" s="1"/>
  <c r="N9" i="8" s="1"/>
  <c r="O9" i="8" s="1"/>
  <c r="P9" i="8" s="1"/>
  <c r="Q9" i="8" s="1"/>
  <c r="R9" i="8" s="1"/>
  <c r="S9" i="8" s="1"/>
  <c r="T9" i="8" s="1"/>
  <c r="U9" i="8" s="1"/>
  <c r="V9" i="8" s="1"/>
  <c r="W9" i="8" s="1"/>
  <c r="X9" i="8" s="1"/>
  <c r="C6" i="8"/>
  <c r="D6" i="8" s="1"/>
  <c r="E6" i="8" s="1"/>
  <c r="F6" i="8" s="1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W5" i="7"/>
  <c r="V5" i="7"/>
  <c r="T5" i="7"/>
  <c r="S5" i="7"/>
  <c r="C11" i="7"/>
  <c r="B11" i="7"/>
  <c r="Y11" i="7" s="1"/>
  <c r="C10" i="7"/>
  <c r="D10" i="7" s="1"/>
  <c r="E10" i="7" s="1"/>
  <c r="F10" i="7" s="1"/>
  <c r="G10" i="7" s="1"/>
  <c r="H10" i="7" s="1"/>
  <c r="I10" i="7" s="1"/>
  <c r="J10" i="7" s="1"/>
  <c r="K10" i="7" s="1"/>
  <c r="L10" i="7" s="1"/>
  <c r="M10" i="7" s="1"/>
  <c r="N10" i="7" s="1"/>
  <c r="O10" i="7" s="1"/>
  <c r="P10" i="7" s="1"/>
  <c r="Q10" i="7" s="1"/>
  <c r="R10" i="7" s="1"/>
  <c r="S10" i="7" s="1"/>
  <c r="T10" i="7" s="1"/>
  <c r="U10" i="7" s="1"/>
  <c r="V10" i="7" s="1"/>
  <c r="W10" i="7" s="1"/>
  <c r="X10" i="7" s="1"/>
  <c r="C7" i="7"/>
  <c r="D7" i="7" s="1"/>
  <c r="E7" i="7" s="1"/>
  <c r="F7" i="7" s="1"/>
  <c r="G7" i="7" s="1"/>
  <c r="H7" i="7" s="1"/>
  <c r="I7" i="7" s="1"/>
  <c r="J7" i="7" s="1"/>
  <c r="K7" i="7" s="1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W7" i="7" s="1"/>
  <c r="X7" i="7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C11" i="6"/>
  <c r="B11" i="6"/>
  <c r="Y11" i="6" s="1"/>
  <c r="C10" i="6"/>
  <c r="D10" i="6" s="1"/>
  <c r="E10" i="6" s="1"/>
  <c r="F10" i="6" s="1"/>
  <c r="G10" i="6" s="1"/>
  <c r="H10" i="6" s="1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V10" i="6" s="1"/>
  <c r="W10" i="6" s="1"/>
  <c r="X10" i="6" s="1"/>
  <c r="C7" i="6"/>
  <c r="D7" i="6" s="1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B11" i="5"/>
  <c r="Y11" i="5" s="1"/>
  <c r="C11" i="5"/>
  <c r="C10" i="5"/>
  <c r="C7" i="5"/>
  <c r="D7" i="5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C11" i="3"/>
  <c r="B11" i="3"/>
  <c r="Y11" i="3" s="1"/>
  <c r="C10" i="3"/>
  <c r="D10" i="3" s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C7" i="3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C3" i="3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E7" i="5" l="1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D10" i="5"/>
  <c r="E10" i="5" s="1"/>
  <c r="F10" i="5" s="1"/>
  <c r="G10" i="5" s="1"/>
  <c r="H10" i="5" s="1"/>
  <c r="I10" i="5" s="1"/>
  <c r="J10" i="5" s="1"/>
  <c r="K10" i="5" s="1"/>
  <c r="L10" i="5" s="1"/>
  <c r="M10" i="5" s="1"/>
  <c r="N10" i="5" s="1"/>
  <c r="O10" i="5" s="1"/>
  <c r="P10" i="5" s="1"/>
  <c r="Q10" i="5" s="1"/>
  <c r="R10" i="5" s="1"/>
  <c r="S10" i="5" s="1"/>
  <c r="T10" i="5" s="1"/>
  <c r="U10" i="5" s="1"/>
  <c r="V10" i="5" s="1"/>
  <c r="W10" i="5" s="1"/>
  <c r="X10" i="5" s="1"/>
</calcChain>
</file>

<file path=xl/sharedStrings.xml><?xml version="1.0" encoding="utf-8"?>
<sst xmlns="http://schemas.openxmlformats.org/spreadsheetml/2006/main" count="247" uniqueCount="60">
  <si>
    <t>MAÍZ: PRODUCCION, SUPERFICIE Y RENDIMIENTO</t>
  </si>
  <si>
    <t>Producción</t>
  </si>
  <si>
    <t>Superficie</t>
  </si>
  <si>
    <t>Rendimiento</t>
  </si>
  <si>
    <t>MAT</t>
  </si>
  <si>
    <t>FEDEAGRO</t>
  </si>
  <si>
    <t>ARROZ: PRODUCCION, SUPERFICIE Y RENDIMIENTO</t>
  </si>
  <si>
    <t>CAÑA DE AZUCAR: PRODUCCION, SUPERFICIE Y RENDIMIENTO</t>
  </si>
  <si>
    <t>CAFÉ: PRODUCCION, SUPERFICIE Y RENDIMIENTO</t>
  </si>
  <si>
    <t>CACAO: PRODUCCION, SUPERFICIE Y RENDIMIENTO</t>
  </si>
  <si>
    <t>GIRASOL: PRODUCCION, SUPERFICIE Y RENDIMIENTO</t>
  </si>
  <si>
    <t>AJONJOLI: PRODUCCION, SUPERFICIE Y RENDIMIENTO</t>
  </si>
  <si>
    <t>SOYA: PRODUCCION, SUPERFICIE Y RENDIMIENTO</t>
  </si>
  <si>
    <t>FRIJOL: PRODUCCION, SUPERFICIE Y RENDIMIENTO</t>
  </si>
  <si>
    <t>CARAOTA: PRODUCCION, SUPERFICIE Y RENDIMIENTO</t>
  </si>
  <si>
    <t>PAPA: PRODUCCION, SUPERFICIE Y RENDIMIENTO</t>
  </si>
  <si>
    <t>TOMATE: PRODUCCION, SUPERFICIE Y RENDIMIENTO</t>
  </si>
  <si>
    <t>CEBOLLA: PRODUCCION, SUPERFICIE Y RENDIMIENTO</t>
  </si>
  <si>
    <t>PIMENTON: PRODUCCION, SUPERFICIE Y RENDIMIENTO</t>
  </si>
  <si>
    <t>NARANJA: PRODUCCION, SUPERFICIE Y RENDIMIENTO</t>
  </si>
  <si>
    <t>TIC MAT 2003/1995 (%)</t>
  </si>
  <si>
    <t>TIC MAT 2008/2003 (%)</t>
  </si>
  <si>
    <t>TIC MAT 2017/2008 (%)</t>
  </si>
  <si>
    <t>TIC MAT 2008/1995 (%)</t>
  </si>
  <si>
    <t>TIC MAT 2017/1995 (%)</t>
  </si>
  <si>
    <t>TIC MAT 2001/1995 (%)</t>
  </si>
  <si>
    <t>TIC MAT 2011/2001 (%)</t>
  </si>
  <si>
    <t>TIC MAT 2017/2011 (%)</t>
  </si>
  <si>
    <t>TIC MAT 2011/1995 (%)</t>
  </si>
  <si>
    <t>TIC MAT 2002/1995 (%)</t>
  </si>
  <si>
    <t>TIC MAT 2017/2005  (%)</t>
  </si>
  <si>
    <t>TIC MAT 2010/1995 (%)</t>
  </si>
  <si>
    <t>TIC MAT 2017/2010 (%)</t>
  </si>
  <si>
    <t>TIC MAT 2015/1995 (%)</t>
  </si>
  <si>
    <t>TIC MAT 2015/2008 (%)</t>
  </si>
  <si>
    <t>GIRASOL</t>
  </si>
  <si>
    <t>AJONJOLI</t>
  </si>
  <si>
    <t>SOYA</t>
  </si>
  <si>
    <t>PRODUCCION (tn)</t>
  </si>
  <si>
    <t>SUPERFICIE (has)</t>
  </si>
  <si>
    <t>RENDIMIENTO (kg/ha)</t>
  </si>
  <si>
    <t>LEGUMINOSAS (CARAOTA, FRIJOL): PRODUCCION, SUPERFICIE Y RENDIMIENTO</t>
  </si>
  <si>
    <t>Caraota</t>
  </si>
  <si>
    <t>Frijol</t>
  </si>
  <si>
    <t>tic 2008/95</t>
  </si>
  <si>
    <t>tic 2011/95</t>
  </si>
  <si>
    <t>tic 2017/11</t>
  </si>
  <si>
    <t>TIC MAT 2015/2010 (%)</t>
  </si>
  <si>
    <t>tic 2017/08</t>
  </si>
  <si>
    <t>PAPA</t>
  </si>
  <si>
    <t>TOMATE</t>
  </si>
  <si>
    <t>CEBOLLA</t>
  </si>
  <si>
    <t>PIMENTON</t>
  </si>
  <si>
    <t>RENDIMIENTO (kg/has)</t>
  </si>
  <si>
    <t>TIC MAT 2014/1995 (%)</t>
  </si>
  <si>
    <t>TIC MAT 2017/2014 (%)</t>
  </si>
  <si>
    <t>TIC MAT 2012/2003 (%)</t>
  </si>
  <si>
    <t>TIC MAT 2017/2012 (%)</t>
  </si>
  <si>
    <t xml:space="preserve">Base de Datos de Prod. Vegetal </t>
  </si>
  <si>
    <t xml:space="preserve">Fuente: RED AGROALIMENTARIA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</si>
</sst>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0" fontId="4" fillId="0" borderId="0" xfId="0" applyFont="1"/>
    <xf numFmtId="165" fontId="1" fillId="0" borderId="1" xfId="1" applyNumberFormat="1" applyFont="1" applyBorder="1"/>
    <xf numFmtId="165" fontId="2" fillId="2" borderId="2" xfId="1" applyNumberFormat="1" applyFont="1" applyFill="1" applyBorder="1"/>
    <xf numFmtId="165" fontId="2" fillId="2" borderId="3" xfId="1" applyNumberFormat="1" applyFont="1" applyFill="1" applyBorder="1"/>
    <xf numFmtId="0" fontId="1" fillId="0" borderId="4" xfId="0" applyFont="1" applyBorder="1" applyAlignment="1">
      <alignment horizontal="left"/>
    </xf>
    <xf numFmtId="165" fontId="1" fillId="0" borderId="0" xfId="1" applyNumberFormat="1" applyFont="1" applyBorder="1" applyAlignment="1">
      <alignment horizontal="left"/>
    </xf>
    <xf numFmtId="3" fontId="1" fillId="0" borderId="0" xfId="0" applyNumberFormat="1" applyFont="1" applyBorder="1"/>
    <xf numFmtId="0" fontId="1" fillId="0" borderId="5" xfId="0" applyFont="1" applyBorder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3" fontId="1" fillId="0" borderId="7" xfId="0" applyNumberFormat="1" applyFont="1" applyBorder="1"/>
    <xf numFmtId="3" fontId="1" fillId="0" borderId="8" xfId="0" applyNumberFormat="1" applyFont="1" applyBorder="1"/>
    <xf numFmtId="0" fontId="3" fillId="0" borderId="1" xfId="0" applyFont="1" applyBorder="1"/>
    <xf numFmtId="0" fontId="0" fillId="0" borderId="6" xfId="0" applyBorder="1" applyAlignment="1">
      <alignment horizontal="left"/>
    </xf>
    <xf numFmtId="165" fontId="0" fillId="0" borderId="7" xfId="1" applyNumberFormat="1" applyFont="1" applyBorder="1" applyAlignment="1">
      <alignment horizontal="left"/>
    </xf>
    <xf numFmtId="3" fontId="0" fillId="0" borderId="7" xfId="0" applyNumberFormat="1" applyBorder="1"/>
    <xf numFmtId="3" fontId="0" fillId="0" borderId="8" xfId="0" applyNumberFormat="1" applyBorder="1"/>
    <xf numFmtId="0" fontId="0" fillId="0" borderId="1" xfId="0" applyBorder="1" applyAlignment="1">
      <alignment horizontal="left"/>
    </xf>
    <xf numFmtId="164" fontId="0" fillId="0" borderId="0" xfId="1" applyFont="1"/>
    <xf numFmtId="165" fontId="1" fillId="0" borderId="7" xfId="1" applyNumberFormat="1" applyFont="1" applyBorder="1"/>
    <xf numFmtId="164" fontId="0" fillId="0" borderId="0" xfId="0" applyNumberFormat="1"/>
    <xf numFmtId="165" fontId="0" fillId="0" borderId="7" xfId="1" applyNumberFormat="1" applyFont="1" applyBorder="1"/>
    <xf numFmtId="165" fontId="1" fillId="0" borderId="7" xfId="1" applyNumberFormat="1" applyFont="1" applyBorder="1" applyAlignment="1">
      <alignment horizontal="left"/>
    </xf>
    <xf numFmtId="165" fontId="0" fillId="3" borderId="7" xfId="1" applyNumberFormat="1" applyFont="1" applyFill="1" applyBorder="1"/>
    <xf numFmtId="165" fontId="0" fillId="0" borderId="7" xfId="1" applyNumberFormat="1" applyFont="1" applyFill="1" applyBorder="1"/>
    <xf numFmtId="0" fontId="2" fillId="4" borderId="3" xfId="0" applyFont="1" applyFill="1" applyBorder="1" applyAlignment="1">
      <alignment horizontal="center" wrapText="1"/>
    </xf>
    <xf numFmtId="0" fontId="0" fillId="0" borderId="8" xfId="0" applyBorder="1"/>
    <xf numFmtId="0" fontId="1" fillId="0" borderId="0" xfId="0" applyFont="1" applyBorder="1"/>
    <xf numFmtId="166" fontId="6" fillId="5" borderId="0" xfId="3" applyNumberFormat="1" applyFont="1" applyFill="1" applyBorder="1" applyAlignment="1">
      <alignment horizontal="center"/>
    </xf>
    <xf numFmtId="166" fontId="6" fillId="5" borderId="5" xfId="3" applyNumberFormat="1" applyFont="1" applyFill="1" applyBorder="1" applyAlignment="1">
      <alignment horizontal="center"/>
    </xf>
    <xf numFmtId="0" fontId="0" fillId="0" borderId="0" xfId="0" applyBorder="1"/>
    <xf numFmtId="166" fontId="6" fillId="5" borderId="8" xfId="3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7" xfId="0" applyBorder="1"/>
    <xf numFmtId="166" fontId="6" fillId="5" borderId="7" xfId="3" applyNumberFormat="1" applyFont="1" applyFill="1" applyBorder="1" applyAlignment="1">
      <alignment horizontal="center"/>
    </xf>
    <xf numFmtId="164" fontId="2" fillId="2" borderId="2" xfId="1" applyFont="1" applyFill="1" applyBorder="1"/>
    <xf numFmtId="0" fontId="2" fillId="4" borderId="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9" xfId="0" applyBorder="1"/>
    <xf numFmtId="165" fontId="0" fillId="0" borderId="9" xfId="1" applyNumberFormat="1" applyFont="1" applyBorder="1"/>
    <xf numFmtId="0" fontId="2" fillId="4" borderId="10" xfId="0" applyFont="1" applyFill="1" applyBorder="1" applyAlignment="1">
      <alignment horizontal="center"/>
    </xf>
    <xf numFmtId="165" fontId="0" fillId="0" borderId="10" xfId="1" applyNumberFormat="1" applyFont="1" applyBorder="1"/>
    <xf numFmtId="0" fontId="0" fillId="0" borderId="10" xfId="0" applyBorder="1"/>
    <xf numFmtId="0" fontId="3" fillId="6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0" fillId="0" borderId="5" xfId="1" applyNumberFormat="1" applyFont="1" applyBorder="1"/>
    <xf numFmtId="165" fontId="0" fillId="0" borderId="11" xfId="1" applyNumberFormat="1" applyFont="1" applyBorder="1"/>
    <xf numFmtId="0" fontId="0" fillId="0" borderId="12" xfId="0" applyBorder="1"/>
    <xf numFmtId="0" fontId="0" fillId="6" borderId="4" xfId="0" applyFont="1" applyFill="1" applyBorder="1"/>
    <xf numFmtId="0" fontId="7" fillId="4" borderId="4" xfId="0" applyFont="1" applyFill="1" applyBorder="1"/>
    <xf numFmtId="0" fontId="0" fillId="5" borderId="13" xfId="0" applyFont="1" applyFill="1" applyBorder="1"/>
    <xf numFmtId="0" fontId="0" fillId="6" borderId="14" xfId="0" applyFont="1" applyFill="1" applyBorder="1"/>
    <xf numFmtId="0" fontId="7" fillId="4" borderId="14" xfId="0" applyFont="1" applyFill="1" applyBorder="1"/>
    <xf numFmtId="0" fontId="0" fillId="0" borderId="14" xfId="0" applyFont="1" applyBorder="1"/>
    <xf numFmtId="0" fontId="0" fillId="0" borderId="15" xfId="0" applyFont="1" applyBorder="1"/>
    <xf numFmtId="0" fontId="3" fillId="6" borderId="0" xfId="0" applyFont="1" applyFill="1" applyBorder="1" applyAlignment="1"/>
    <xf numFmtId="0" fontId="3" fillId="6" borderId="10" xfId="0" applyFont="1" applyFill="1" applyBorder="1" applyAlignment="1"/>
    <xf numFmtId="0" fontId="3" fillId="0" borderId="14" xfId="0" applyFont="1" applyBorder="1"/>
    <xf numFmtId="0" fontId="3" fillId="0" borderId="15" xfId="0" applyFont="1" applyBorder="1"/>
    <xf numFmtId="165" fontId="1" fillId="0" borderId="0" xfId="1" applyNumberFormat="1" applyFont="1" applyBorder="1"/>
    <xf numFmtId="165" fontId="2" fillId="2" borderId="0" xfId="1" applyNumberFormat="1" applyFont="1" applyFill="1" applyBorder="1"/>
    <xf numFmtId="0" fontId="2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1" applyNumberFormat="1" applyFont="1" applyBorder="1" applyAlignment="1">
      <alignment horizontal="left"/>
    </xf>
    <xf numFmtId="0" fontId="3" fillId="0" borderId="4" xfId="0" applyFont="1" applyBorder="1"/>
    <xf numFmtId="0" fontId="3" fillId="0" borderId="0" xfId="0" applyFont="1" applyBorder="1"/>
    <xf numFmtId="164" fontId="0" fillId="0" borderId="0" xfId="1" applyFont="1" applyBorder="1"/>
    <xf numFmtId="164" fontId="0" fillId="0" borderId="9" xfId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164" fontId="0" fillId="0" borderId="9" xfId="1" applyFont="1" applyBorder="1"/>
    <xf numFmtId="0" fontId="3" fillId="6" borderId="5" xfId="0" applyFont="1" applyFill="1" applyBorder="1" applyAlignment="1"/>
    <xf numFmtId="0" fontId="0" fillId="0" borderId="14" xfId="0" applyFont="1" applyBorder="1" applyAlignment="1">
      <alignment horizontal="center"/>
    </xf>
    <xf numFmtId="164" fontId="0" fillId="0" borderId="5" xfId="1" applyFont="1" applyBorder="1"/>
    <xf numFmtId="0" fontId="0" fillId="0" borderId="15" xfId="0" applyFont="1" applyBorder="1" applyAlignment="1">
      <alignment horizontal="center"/>
    </xf>
    <xf numFmtId="164" fontId="0" fillId="0" borderId="7" xfId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4" fontId="0" fillId="0" borderId="12" xfId="1" applyFont="1" applyBorder="1"/>
    <xf numFmtId="164" fontId="0" fillId="0" borderId="7" xfId="1" applyFont="1" applyBorder="1"/>
    <xf numFmtId="165" fontId="0" fillId="0" borderId="8" xfId="1" applyNumberFormat="1" applyFont="1" applyBorder="1"/>
    <xf numFmtId="165" fontId="0" fillId="0" borderId="5" xfId="1" applyNumberFormat="1" applyFont="1" applyBorder="1" applyAlignment="1">
      <alignment horizontal="center"/>
    </xf>
    <xf numFmtId="0" fontId="3" fillId="0" borderId="6" xfId="0" applyFont="1" applyBorder="1"/>
    <xf numFmtId="0" fontId="3" fillId="6" borderId="14" xfId="0" applyFont="1" applyFill="1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0" fillId="7" borderId="0" xfId="0" applyFill="1"/>
    <xf numFmtId="0" fontId="8" fillId="7" borderId="0" xfId="0" applyFont="1" applyFill="1"/>
  </cellXfs>
  <cellStyles count="4">
    <cellStyle name="=C:\WINNT\SYSTEM32\COMMAND.COM" xfId="2" xr:uid="{00000000-0005-0000-0000-000000000000}"/>
    <cellStyle name="Comma" xfId="1" builtinId="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5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6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9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>
                <a:solidFill>
                  <a:schemeClr val="tx1"/>
                </a:solidFill>
              </a:rPr>
              <a:t>Naranja:</a:t>
            </a:r>
            <a:r>
              <a:rPr lang="es-VE" sz="1600" b="1" baseline="0">
                <a:solidFill>
                  <a:schemeClr val="tx1"/>
                </a:solidFill>
              </a:rPr>
              <a:t> Producción 1995-2018</a:t>
            </a:r>
            <a:r>
              <a:rPr lang="es-VE" sz="1600" b="1">
                <a:solidFill>
                  <a:schemeClr val="tx1"/>
                </a:solidFill>
              </a:rPr>
              <a:t>(tn)/</a:t>
            </a:r>
            <a:r>
              <a:rPr lang="es-VE" sz="1600" b="1" i="0" u="none" strike="noStrike" baseline="0">
                <a:effectLst/>
              </a:rPr>
              <a:t>TIC MAT 2017-1995</a:t>
            </a:r>
            <a:br>
              <a:rPr lang="es-VE" sz="1600" b="1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accent1">
                    <a:lumMod val="75000"/>
                  </a:schemeClr>
                </a:solidFill>
              </a:rPr>
              <a:t>MAC-MAT</a:t>
            </a:r>
            <a:r>
              <a:rPr lang="es-VE" sz="1600" b="1" baseline="0">
                <a:solidFill>
                  <a:schemeClr val="tx1"/>
                </a:solidFill>
              </a:rPr>
              <a:t> vs </a:t>
            </a:r>
            <a:r>
              <a:rPr lang="es-VE" sz="1600" b="1" baseline="0">
                <a:solidFill>
                  <a:srgbClr val="FF0000"/>
                </a:solidFill>
              </a:rPr>
              <a:t>FEDEAGRO</a:t>
            </a:r>
            <a:br>
              <a:rPr lang="es-VE" sz="1600" b="1" baseline="0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5770858435727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9.834645477986953E-2"/>
          <c:y val="0.14771138519592714"/>
          <c:w val="0.886635389054097"/>
          <c:h val="0.71801769919669223"/>
        </c:manualLayout>
      </c:layout>
      <c:lineChart>
        <c:grouping val="standard"/>
        <c:varyColors val="0"/>
        <c:ser>
          <c:idx val="0"/>
          <c:order val="0"/>
          <c:tx>
            <c:strRef>
              <c:f>NARANJA!$A$4</c:f>
              <c:strCache>
                <c:ptCount val="1"/>
                <c:pt idx="0">
                  <c:v>MAT</c:v>
                </c:pt>
              </c:strCache>
            </c:strRef>
          </c:tx>
          <c:spPr>
            <a:ln w="476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3919783524773159E-3"/>
                  <c:y val="-9.2716377464935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30-44F3-B5C9-CB90D8476207}"/>
                </c:ext>
              </c:extLst>
            </c:dLbl>
            <c:dLbl>
              <c:idx val="5"/>
              <c:layout>
                <c:manualLayout>
                  <c:x val="1.2683315098987223E-2"/>
                  <c:y val="-5.5904949260756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30-44F3-B5C9-CB90D8476207}"/>
                </c:ext>
              </c:extLst>
            </c:dLbl>
            <c:dLbl>
              <c:idx val="8"/>
              <c:layout>
                <c:manualLayout>
                  <c:x val="-0.11097900711613878"/>
                  <c:y val="2.515722716734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30-44F3-B5C9-CB90D8476207}"/>
                </c:ext>
              </c:extLst>
            </c:dLbl>
            <c:dLbl>
              <c:idx val="17"/>
              <c:layout>
                <c:manualLayout>
                  <c:x val="-0.11414983589088566"/>
                  <c:y val="-1.397623731518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30-44F3-B5C9-CB90D8476207}"/>
                </c:ext>
              </c:extLst>
            </c:dLbl>
            <c:dLbl>
              <c:idx val="18"/>
              <c:layout>
                <c:manualLayout>
                  <c:x val="-9.9881106404524841E-2"/>
                  <c:y val="1.1180989852151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30-44F3-B5C9-CB90D8476207}"/>
                </c:ext>
              </c:extLst>
            </c:dLbl>
            <c:dLbl>
              <c:idx val="22"/>
              <c:layout>
                <c:manualLayout>
                  <c:x val="-8.08561337560440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C30-44F3-B5C9-CB90D84762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NARANJA!$B$3:$Y$3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NARANJA!$B$4:$Y$4</c:f>
              <c:numCache>
                <c:formatCode>_ * #,##0_ ;_ * \-#,##0_ ;_ * "-"??_ ;_ @_ </c:formatCode>
                <c:ptCount val="24"/>
                <c:pt idx="0">
                  <c:v>593497</c:v>
                </c:pt>
                <c:pt idx="1">
                  <c:v>542936</c:v>
                </c:pt>
                <c:pt idx="2" formatCode="#,##0">
                  <c:v>513709</c:v>
                </c:pt>
                <c:pt idx="3" formatCode="#,##0">
                  <c:v>475023</c:v>
                </c:pt>
                <c:pt idx="4" formatCode="#,##0">
                  <c:v>462579</c:v>
                </c:pt>
                <c:pt idx="5" formatCode="#,##0">
                  <c:v>496768</c:v>
                </c:pt>
                <c:pt idx="6" formatCode="#,##0">
                  <c:v>456495</c:v>
                </c:pt>
                <c:pt idx="7" formatCode="#,##0">
                  <c:v>341645</c:v>
                </c:pt>
                <c:pt idx="8" formatCode="#,##0">
                  <c:v>333272</c:v>
                </c:pt>
                <c:pt idx="9" formatCode="#,##0">
                  <c:v>374419</c:v>
                </c:pt>
                <c:pt idx="10" formatCode="#,##0">
                  <c:v>374417</c:v>
                </c:pt>
                <c:pt idx="11" formatCode="#,##0">
                  <c:v>377881</c:v>
                </c:pt>
                <c:pt idx="12" formatCode="#,##0">
                  <c:v>412256</c:v>
                </c:pt>
                <c:pt idx="13" formatCode="#,##0">
                  <c:v>382561</c:v>
                </c:pt>
                <c:pt idx="14" formatCode="#,##0">
                  <c:v>384445</c:v>
                </c:pt>
                <c:pt idx="15" formatCode="#,##0">
                  <c:v>399748</c:v>
                </c:pt>
                <c:pt idx="16" formatCode="#,##0">
                  <c:v>437729</c:v>
                </c:pt>
                <c:pt idx="17" formatCode="#,##0">
                  <c:v>565518</c:v>
                </c:pt>
                <c:pt idx="18" formatCode="#,##0">
                  <c:v>376567</c:v>
                </c:pt>
                <c:pt idx="19" formatCode="#,##0">
                  <c:v>504179</c:v>
                </c:pt>
                <c:pt idx="20" formatCode="#,##0">
                  <c:v>429296</c:v>
                </c:pt>
                <c:pt idx="21" formatCode="#,##0">
                  <c:v>309929</c:v>
                </c:pt>
                <c:pt idx="22" formatCode="#,##0">
                  <c:v>256851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1C30-44F3-B5C9-CB90D8476207}"/>
            </c:ext>
          </c:extLst>
        </c:ser>
        <c:ser>
          <c:idx val="1"/>
          <c:order val="1"/>
          <c:tx>
            <c:strRef>
              <c:f>NARANJA!$A$5</c:f>
              <c:strCache>
                <c:ptCount val="1"/>
                <c:pt idx="0">
                  <c:v>FEDEAGRO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5.8131189333898661E-17"/>
                  <c:y val="3.3542969556453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30-44F3-B5C9-CB90D8476207}"/>
                </c:ext>
              </c:extLst>
            </c:dLbl>
            <c:dLbl>
              <c:idx val="15"/>
              <c:layout>
                <c:manualLayout>
                  <c:x val="-0.11097900711613871"/>
                  <c:y val="-8.3857423891134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30-44F3-B5C9-CB90D8476207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30-44F3-B5C9-CB90D8476207}"/>
                </c:ext>
              </c:extLst>
            </c:dLbl>
            <c:dLbl>
              <c:idx val="23"/>
              <c:layout>
                <c:manualLayout>
                  <c:x val="-4.280618845908208E-2"/>
                  <c:y val="-2.515722716734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30-44F3-B5C9-CB90D84762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NARANJA!$B$3:$Y$3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NARANJA!$B$5:$Y$5</c:f>
              <c:numCache>
                <c:formatCode>General</c:formatCode>
                <c:ptCount val="24"/>
                <c:pt idx="8" formatCode="#,##0">
                  <c:v>315000</c:v>
                </c:pt>
                <c:pt idx="9" formatCode="#,##0">
                  <c:v>330000</c:v>
                </c:pt>
                <c:pt idx="10" formatCode="#,##0">
                  <c:v>340000</c:v>
                </c:pt>
                <c:pt idx="11" formatCode="_ * #,##0_ ;_ * \-#,##0_ ;_ * &quot;-&quot;??_ ;_ @_ ">
                  <c:v>330000</c:v>
                </c:pt>
                <c:pt idx="12" formatCode="_ * #,##0_ ;_ * \-#,##0_ ;_ * &quot;-&quot;??_ ;_ @_ ">
                  <c:v>310000</c:v>
                </c:pt>
                <c:pt idx="13" formatCode="_ * #,##0_ ;_ * \-#,##0_ ;_ * &quot;-&quot;??_ ;_ @_ ">
                  <c:v>335000</c:v>
                </c:pt>
                <c:pt idx="14" formatCode="_ * #,##0_ ;_ * \-#,##0_ ;_ * &quot;-&quot;??_ ;_ @_ ">
                  <c:v>450000</c:v>
                </c:pt>
                <c:pt idx="15" formatCode="_ * #,##0_ ;_ * \-#,##0_ ;_ * &quot;-&quot;??_ ;_ @_ ">
                  <c:v>500000</c:v>
                </c:pt>
                <c:pt idx="16" formatCode="_ * #,##0_ ;_ * \-#,##0_ ;_ * &quot;-&quot;??_ ;_ @_ ">
                  <c:v>450000</c:v>
                </c:pt>
                <c:pt idx="17" formatCode="_ * #,##0_ ;_ * \-#,##0_ ;_ * &quot;-&quot;??_ ;_ @_ ">
                  <c:v>500000</c:v>
                </c:pt>
                <c:pt idx="18" formatCode="_ * #,##0_ ;_ * \-#,##0_ ;_ * &quot;-&quot;??_ ;_ @_ ">
                  <c:v>550000</c:v>
                </c:pt>
                <c:pt idx="19" formatCode="_ * #,##0_ ;_ * \-#,##0_ ;_ * &quot;-&quot;??_ ;_ @_ ">
                  <c:v>600000</c:v>
                </c:pt>
                <c:pt idx="20" formatCode="_ * #,##0_ ;_ * \-#,##0_ ;_ * &quot;-&quot;??_ ;_ @_ ">
                  <c:v>500000</c:v>
                </c:pt>
                <c:pt idx="21" formatCode="_ * #,##0_ ;_ * \-#,##0_ ;_ * &quot;-&quot;??_ ;_ @_ ">
                  <c:v>450000</c:v>
                </c:pt>
                <c:pt idx="22" formatCode="_ * #,##0_ ;_ * \-#,##0_ ;_ * &quot;-&quot;??_ ;_ @_ ">
                  <c:v>225000</c:v>
                </c:pt>
                <c:pt idx="23" formatCode="_ * #,##0_ ;_ * \-#,##0_ ;_ * &quot;-&quot;??_ ;_ @_ ">
                  <c:v>45000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1C30-44F3-B5C9-CB90D8476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125184"/>
        <c:axId val="150084736"/>
      </c:lineChart>
      <c:catAx>
        <c:axId val="150125184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50084736"/>
        <c:crosses val="autoZero"/>
        <c:auto val="1"/>
        <c:lblAlgn val="ctr"/>
        <c:lblOffset val="100"/>
        <c:noMultiLvlLbl val="0"/>
      </c:catAx>
      <c:valAx>
        <c:axId val="150084736"/>
        <c:scaling>
          <c:orientation val="minMax"/>
          <c:max val="640000"/>
          <c:min val="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5012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365069251399782"/>
          <c:y val="2.9010266701823689E-2"/>
          <c:w val="0.24961863343594126"/>
          <c:h val="5.300961142101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>
                <a:solidFill>
                  <a:schemeClr val="tx1"/>
                </a:solidFill>
              </a:rPr>
              <a:t>Tomate:</a:t>
            </a:r>
            <a:r>
              <a:rPr lang="es-VE" sz="1600" b="1" baseline="0">
                <a:solidFill>
                  <a:schemeClr val="tx1"/>
                </a:solidFill>
              </a:rPr>
              <a:t> Producción 1995-2018</a:t>
            </a:r>
            <a:r>
              <a:rPr lang="es-VE" sz="1600" b="1">
                <a:solidFill>
                  <a:schemeClr val="tx1"/>
                </a:solidFill>
              </a:rPr>
              <a:t>(tn)/</a:t>
            </a:r>
            <a:r>
              <a:rPr lang="es-VE" sz="1600" b="1" i="0" u="none" strike="noStrike" baseline="0">
                <a:effectLst/>
              </a:rPr>
              <a:t>TIC MAT 2017-1995</a:t>
            </a:r>
            <a:br>
              <a:rPr lang="es-VE" sz="1600" b="1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accent1">
                    <a:lumMod val="75000"/>
                  </a:schemeClr>
                </a:solidFill>
              </a:rPr>
              <a:t>MAC-MAT</a:t>
            </a:r>
            <a:r>
              <a:rPr lang="es-VE" sz="1600" b="1" baseline="0">
                <a:solidFill>
                  <a:schemeClr val="tx1"/>
                </a:solidFill>
              </a:rPr>
              <a:t> vs </a:t>
            </a:r>
            <a:r>
              <a:rPr lang="es-VE" sz="1600" b="1" baseline="0">
                <a:solidFill>
                  <a:srgbClr val="FF0000"/>
                </a:solidFill>
              </a:rPr>
              <a:t>FEDEAGRO</a:t>
            </a:r>
            <a:br>
              <a:rPr lang="es-VE" sz="1600" b="1" baseline="0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3.7598039778671141E-2"/>
          <c:y val="2.51572271673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9.834645477986953E-2"/>
          <c:y val="0.14771138519592714"/>
          <c:w val="0.886635389054097"/>
          <c:h val="0.71801769919669223"/>
        </c:manualLayout>
      </c:layout>
      <c:lineChart>
        <c:grouping val="standard"/>
        <c:varyColors val="0"/>
        <c:ser>
          <c:idx val="0"/>
          <c:order val="0"/>
          <c:tx>
            <c:strRef>
              <c:f>TOMATE!$A$4</c:f>
              <c:strCache>
                <c:ptCount val="1"/>
                <c:pt idx="0">
                  <c:v>MAT</c:v>
                </c:pt>
              </c:strCache>
            </c:strRef>
          </c:tx>
          <c:spPr>
            <a:ln w="476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344022937825304E-2"/>
                  <c:y val="4.1042816588186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FC-4243-8D37-954C8E79BF22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FC-4243-8D37-954C8E79BF22}"/>
                </c:ext>
              </c:extLst>
            </c:dLbl>
            <c:dLbl>
              <c:idx val="16"/>
              <c:layout>
                <c:manualLayout>
                  <c:x val="-1.5854143873735265E-3"/>
                  <c:y val="-2.795247463037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FC-4243-8D37-954C8E79BF22}"/>
                </c:ext>
              </c:extLst>
            </c:dLbl>
            <c:dLbl>
              <c:idx val="18"/>
              <c:layout>
                <c:manualLayout>
                  <c:x val="-1.9024972648481041E-2"/>
                  <c:y val="2.515722716734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FC-4243-8D37-954C8E79BF22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AFC-4243-8D37-954C8E79BF22}"/>
                </c:ext>
              </c:extLst>
            </c:dLbl>
            <c:dLbl>
              <c:idx val="22"/>
              <c:layout>
                <c:manualLayout>
                  <c:x val="-3.1708287747470531E-3"/>
                  <c:y val="-4.1928711945567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FC-4243-8D37-954C8E79BF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TOMATE!$B$3:$Y$3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TOMATE!$B$4:$Y$4</c:f>
              <c:numCache>
                <c:formatCode>_ * #,##0_ ;_ * \-#,##0_ ;_ * "-"??_ ;_ @_ </c:formatCode>
                <c:ptCount val="24"/>
                <c:pt idx="0">
                  <c:v>234865</c:v>
                </c:pt>
                <c:pt idx="1">
                  <c:v>248174</c:v>
                </c:pt>
                <c:pt idx="2" formatCode="#,##0">
                  <c:v>261476</c:v>
                </c:pt>
                <c:pt idx="3" formatCode="#,##0">
                  <c:v>213539</c:v>
                </c:pt>
                <c:pt idx="4" formatCode="#,##0">
                  <c:v>220805</c:v>
                </c:pt>
                <c:pt idx="5" formatCode="#,##0">
                  <c:v>213064</c:v>
                </c:pt>
                <c:pt idx="6" formatCode="#,##0">
                  <c:v>181697</c:v>
                </c:pt>
                <c:pt idx="7" formatCode="#,##0">
                  <c:v>196964</c:v>
                </c:pt>
                <c:pt idx="8" formatCode="#,##0">
                  <c:v>180609</c:v>
                </c:pt>
                <c:pt idx="9" formatCode="#,##0">
                  <c:v>196941</c:v>
                </c:pt>
                <c:pt idx="10" formatCode="#,##0">
                  <c:v>211655</c:v>
                </c:pt>
                <c:pt idx="11" formatCode="#,##0">
                  <c:v>195944</c:v>
                </c:pt>
                <c:pt idx="12" formatCode="#,##0">
                  <c:v>207287</c:v>
                </c:pt>
                <c:pt idx="13" formatCode="#,##0">
                  <c:v>199319</c:v>
                </c:pt>
                <c:pt idx="14" formatCode="#,##0">
                  <c:v>236058</c:v>
                </c:pt>
                <c:pt idx="15" formatCode="#,##0">
                  <c:v>225340</c:v>
                </c:pt>
                <c:pt idx="16" formatCode="#,##0">
                  <c:v>301724</c:v>
                </c:pt>
                <c:pt idx="17" formatCode="#,##0">
                  <c:v>264138</c:v>
                </c:pt>
                <c:pt idx="18" formatCode="#,##0">
                  <c:v>151894</c:v>
                </c:pt>
                <c:pt idx="19" formatCode="#,##0">
                  <c:v>234585</c:v>
                </c:pt>
                <c:pt idx="20" formatCode="#,##0">
                  <c:v>234693</c:v>
                </c:pt>
                <c:pt idx="21" formatCode="#,##0">
                  <c:v>162140</c:v>
                </c:pt>
                <c:pt idx="22" formatCode="#,##0">
                  <c:v>176217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BAFC-4243-8D37-954C8E79BF22}"/>
            </c:ext>
          </c:extLst>
        </c:ser>
        <c:ser>
          <c:idx val="1"/>
          <c:order val="1"/>
          <c:tx>
            <c:strRef>
              <c:f>TOMATE!$A$5</c:f>
              <c:strCache>
                <c:ptCount val="1"/>
                <c:pt idx="0">
                  <c:v>FEDEAGRO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6.9758233044430115E-2"/>
                  <c:y val="-2.795247463037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FC-4243-8D37-954C8E79BF22}"/>
                </c:ext>
              </c:extLst>
            </c:dLbl>
            <c:dLbl>
              <c:idx val="16"/>
              <c:layout>
                <c:manualLayout>
                  <c:x val="-0.10939359272876531"/>
                  <c:y val="5.5904949260756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FC-4243-8D37-954C8E79BF22}"/>
                </c:ext>
              </c:extLst>
            </c:dLbl>
            <c:dLbl>
              <c:idx val="18"/>
              <c:layout>
                <c:manualLayout>
                  <c:x val="-1.4268729486360692E-2"/>
                  <c:y val="-1.9566732241264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FC-4243-8D37-954C8E79BF22}"/>
                </c:ext>
              </c:extLst>
            </c:dLbl>
            <c:dLbl>
              <c:idx val="23"/>
              <c:layout>
                <c:manualLayout>
                  <c:x val="-1.4268729486360692E-2"/>
                  <c:y val="1.6771484778226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FC-4243-8D37-954C8E79BF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TOMATE!$B$3:$Y$3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TOMATE!$B$5:$Y$5</c:f>
              <c:numCache>
                <c:formatCode>General</c:formatCode>
                <c:ptCount val="24"/>
                <c:pt idx="12" formatCode="_ * #,##0_ ;_ * \-#,##0_ ;_ * &quot;-&quot;??_ ;_ @_ ">
                  <c:v>207545</c:v>
                </c:pt>
                <c:pt idx="13" formatCode="_ * #,##0_ ;_ * \-#,##0_ ;_ * &quot;-&quot;??_ ;_ @_ ">
                  <c:v>210000</c:v>
                </c:pt>
                <c:pt idx="14" formatCode="_ * #,##0_ ;_ * \-#,##0_ ;_ * &quot;-&quot;??_ ;_ @_ ">
                  <c:v>236622</c:v>
                </c:pt>
                <c:pt idx="15" formatCode="_ * #,##0_ ;_ * \-#,##0_ ;_ * &quot;-&quot;??_ ;_ @_ ">
                  <c:v>193400</c:v>
                </c:pt>
                <c:pt idx="16" formatCode="_ * #,##0_ ;_ * \-#,##0_ ;_ * &quot;-&quot;??_ ;_ @_ ">
                  <c:v>143250</c:v>
                </c:pt>
                <c:pt idx="17" formatCode="_ * #,##0_ ;_ * \-#,##0_ ;_ * &quot;-&quot;??_ ;_ @_ ">
                  <c:v>205326</c:v>
                </c:pt>
                <c:pt idx="18" formatCode="_ * #,##0_ ;_ * \-#,##0_ ;_ * &quot;-&quot;??_ ;_ @_ ">
                  <c:v>258500</c:v>
                </c:pt>
                <c:pt idx="19" formatCode="_ * #,##0_ ;_ * \-#,##0_ ;_ * &quot;-&quot;??_ ;_ @_ ">
                  <c:v>226000</c:v>
                </c:pt>
                <c:pt idx="20" formatCode="_ * #,##0_ ;_ * \-#,##0_ ;_ * &quot;-&quot;??_ ;_ @_ ">
                  <c:v>162000</c:v>
                </c:pt>
                <c:pt idx="21" formatCode="_ * #,##0_ ;_ * \-#,##0_ ;_ * &quot;-&quot;??_ ;_ @_ ">
                  <c:v>105300</c:v>
                </c:pt>
                <c:pt idx="22" formatCode="_ * #,##0_ ;_ * \-#,##0_ ;_ * &quot;-&quot;??_ ;_ @_ ">
                  <c:v>94500</c:v>
                </c:pt>
                <c:pt idx="23" formatCode="_ * #,##0_ ;_ * \-#,##0_ ;_ * &quot;-&quot;??_ ;_ @_ ">
                  <c:v>65172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BAFC-4243-8D37-954C8E79B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97152"/>
        <c:axId val="226597712"/>
      </c:lineChart>
      <c:catAx>
        <c:axId val="226597152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6597712"/>
        <c:crosses val="autoZero"/>
        <c:auto val="1"/>
        <c:lblAlgn val="ctr"/>
        <c:lblOffset val="100"/>
        <c:noMultiLvlLbl val="0"/>
      </c:catAx>
      <c:valAx>
        <c:axId val="226597712"/>
        <c:scaling>
          <c:orientation val="minMax"/>
          <c:max val="332000"/>
          <c:min val="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659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365069251399782"/>
          <c:y val="2.9010266701823689E-2"/>
          <c:w val="0.24961863343594126"/>
          <c:h val="5.300961142101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Tomate: Superficie 1995-2017(ha)/</a:t>
            </a:r>
            <a:r>
              <a:rPr lang="es-VE" sz="1600" b="1" i="0" u="none" strike="noStrike" baseline="0">
                <a:solidFill>
                  <a:sysClr val="windowText" lastClr="000000"/>
                </a:solidFill>
                <a:effectLst/>
              </a:rPr>
              <a:t>TIC MAT 2017-1995</a:t>
            </a:r>
            <a:br>
              <a:rPr lang="es-VE" sz="1600" b="1" i="0" u="none" strike="noStrike" baseline="0">
                <a:solidFill>
                  <a:schemeClr val="tx1"/>
                </a:solidFill>
                <a:effectLst/>
              </a:rPr>
            </a:br>
            <a:r>
              <a:rPr lang="es-VE" sz="1600" b="1" i="0" u="none" strike="noStrike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 </a:t>
            </a:r>
            <a:endParaRPr lang="en-US" sz="1600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TOMATE!$A$8</c:f>
              <c:strCache>
                <c:ptCount val="1"/>
                <c:pt idx="0">
                  <c:v>Superficie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198941513225604E-2"/>
                  <c:y val="2.9000588762882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84-4799-A2EE-4495106F270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84-4799-A2EE-4495106F270C}"/>
                </c:ext>
              </c:extLst>
            </c:dLbl>
            <c:dLbl>
              <c:idx val="3"/>
              <c:layout>
                <c:manualLayout>
                  <c:x val="-6.1684452578816149E-2"/>
                  <c:y val="4.1928721174004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84-4799-A2EE-4495106F270C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84-4799-A2EE-4495106F270C}"/>
                </c:ext>
              </c:extLst>
            </c:dLbl>
            <c:dLbl>
              <c:idx val="10"/>
              <c:layout>
                <c:manualLayout>
                  <c:x val="-4.2704621016103408E-2"/>
                  <c:y val="-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84-4799-A2EE-4495106F270C}"/>
                </c:ext>
              </c:extLst>
            </c:dLbl>
            <c:dLbl>
              <c:idx val="16"/>
              <c:layout>
                <c:manualLayout>
                  <c:x val="-3.79596631254253E-2"/>
                  <c:y val="-4.472396925227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84-4799-A2EE-4495106F270C}"/>
                </c:ext>
              </c:extLst>
            </c:dLbl>
            <c:dLbl>
              <c:idx val="18"/>
              <c:layout>
                <c:manualLayout>
                  <c:x val="-8.5409242032206928E-2"/>
                  <c:y val="-8.3857442348009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84-4799-A2EE-4495106F270C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84-4799-A2EE-4495106F270C}"/>
                </c:ext>
              </c:extLst>
            </c:dLbl>
            <c:dLbl>
              <c:idx val="21"/>
              <c:layout>
                <c:manualLayout>
                  <c:x val="-3.79596631254253E-2"/>
                  <c:y val="4.1928721174004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84-4799-A2EE-4495106F270C}"/>
                </c:ext>
              </c:extLst>
            </c:dLbl>
            <c:dLbl>
              <c:idx val="22"/>
              <c:layout>
                <c:manualLayout>
                  <c:x val="-1.3736964442456239E-2"/>
                  <c:y val="-1.747030048916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84-4799-A2EE-4495106F27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TOMATE!$B$7:$X$7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TOMATE!$B$8:$X$8</c:f>
              <c:numCache>
                <c:formatCode>_ * #,##0_ ;_ * \-#,##0_ ;_ * "-"??_ ;_ @_ </c:formatCode>
                <c:ptCount val="23"/>
                <c:pt idx="0">
                  <c:v>11403</c:v>
                </c:pt>
                <c:pt idx="1">
                  <c:v>12106</c:v>
                </c:pt>
                <c:pt idx="2" formatCode="#,##0">
                  <c:v>12535</c:v>
                </c:pt>
                <c:pt idx="3" formatCode="#,##0">
                  <c:v>10716</c:v>
                </c:pt>
                <c:pt idx="4" formatCode="#,##0">
                  <c:v>11039</c:v>
                </c:pt>
                <c:pt idx="5" formatCode="#,##0">
                  <c:v>10974</c:v>
                </c:pt>
                <c:pt idx="6" formatCode="#,##0">
                  <c:v>8939</c:v>
                </c:pt>
                <c:pt idx="7" formatCode="#,##0">
                  <c:v>9570</c:v>
                </c:pt>
                <c:pt idx="8" formatCode="#,##0">
                  <c:v>8429</c:v>
                </c:pt>
                <c:pt idx="9" formatCode="#,##0">
                  <c:v>9075</c:v>
                </c:pt>
                <c:pt idx="10" formatCode="#,##0">
                  <c:v>10039</c:v>
                </c:pt>
                <c:pt idx="11" formatCode="#,##0">
                  <c:v>9448</c:v>
                </c:pt>
                <c:pt idx="12" formatCode="#,##0">
                  <c:v>9575</c:v>
                </c:pt>
                <c:pt idx="13" formatCode="#,##0">
                  <c:v>9226</c:v>
                </c:pt>
                <c:pt idx="14" formatCode="#,##0">
                  <c:v>9958</c:v>
                </c:pt>
                <c:pt idx="15" formatCode="#,##0">
                  <c:v>10551</c:v>
                </c:pt>
                <c:pt idx="16" formatCode="#,##0">
                  <c:v>12515</c:v>
                </c:pt>
                <c:pt idx="17" formatCode="#,##0">
                  <c:v>12179</c:v>
                </c:pt>
                <c:pt idx="18" formatCode="#,##0">
                  <c:v>7213</c:v>
                </c:pt>
                <c:pt idx="19" formatCode="#,##0">
                  <c:v>9794</c:v>
                </c:pt>
                <c:pt idx="20" formatCode="#,##0">
                  <c:v>10479</c:v>
                </c:pt>
                <c:pt idx="21" formatCode="#,##0">
                  <c:v>7724</c:v>
                </c:pt>
                <c:pt idx="22" formatCode="#,##0">
                  <c:v>8154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F84-4799-A2EE-4495106F2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649776"/>
        <c:axId val="150650336"/>
      </c:lineChart>
      <c:catAx>
        <c:axId val="15064977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50650336"/>
        <c:crosses val="autoZero"/>
        <c:auto val="1"/>
        <c:lblAlgn val="ctr"/>
        <c:lblOffset val="100"/>
        <c:noMultiLvlLbl val="0"/>
      </c:catAx>
      <c:valAx>
        <c:axId val="150650336"/>
        <c:scaling>
          <c:orientation val="minMax"/>
          <c:max val="13000"/>
          <c:min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5064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u="none" strike="noStrike" baseline="0">
                <a:solidFill>
                  <a:sysClr val="windowText" lastClr="000000"/>
                </a:solidFill>
                <a:effectLst/>
              </a:rPr>
              <a:t>Tomate</a:t>
            </a:r>
            <a:r>
              <a:rPr lang="es-VE" sz="1800" b="1" i="0" baseline="0">
                <a:solidFill>
                  <a:schemeClr val="tx1"/>
                </a:solidFill>
                <a:effectLst/>
              </a:rPr>
              <a:t>: Rendimiento 1995-2017(kg/ha)/</a:t>
            </a:r>
            <a:r>
              <a:rPr lang="es-VE" sz="1800" b="1" i="0" u="none" strike="noStrike" baseline="0">
                <a:effectLst/>
              </a:rPr>
              <a:t>TIC MAT 2017-1995</a:t>
            </a:r>
            <a:br>
              <a:rPr lang="es-VE" sz="1800" b="1" i="0" baseline="0">
                <a:solidFill>
                  <a:schemeClr val="tx1"/>
                </a:solidFill>
                <a:effectLst/>
              </a:rPr>
            </a:br>
            <a:r>
              <a:rPr lang="es-VE" sz="1800" b="1" i="0" baseline="0">
                <a:solidFill>
                  <a:schemeClr val="tx1"/>
                </a:solidFill>
                <a:effectLst/>
              </a:rPr>
              <a:t>MAC-MAT </a:t>
            </a:r>
            <a:endParaRPr lang="es-VE" sz="18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5257812524324136"/>
          <c:y val="1.3227515982901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99465413818E-2"/>
          <c:y val="0.16768532426890898"/>
          <c:w val="0.89297191943533749"/>
          <c:h val="0.69782562551048322"/>
        </c:manualLayout>
      </c:layout>
      <c:lineChart>
        <c:grouping val="standard"/>
        <c:varyColors val="0"/>
        <c:ser>
          <c:idx val="0"/>
          <c:order val="0"/>
          <c:tx>
            <c:strRef>
              <c:f>TOMATE!$A$11</c:f>
              <c:strCache>
                <c:ptCount val="1"/>
                <c:pt idx="0">
                  <c:v>Rendimiento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3655797473714362E-2"/>
                  <c:y val="3.235596224554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1F-400F-889A-33F024E4338D}"/>
                </c:ext>
              </c:extLst>
            </c:dLbl>
            <c:dLbl>
              <c:idx val="5"/>
              <c:layout>
                <c:manualLayout>
                  <c:x val="1.10715697904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1F-400F-889A-33F024E4338D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1F-400F-889A-33F024E4338D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1F-400F-889A-33F024E4338D}"/>
                </c:ext>
              </c:extLst>
            </c:dLbl>
            <c:dLbl>
              <c:idx val="14"/>
              <c:layout>
                <c:manualLayout>
                  <c:x val="-8.22459470146302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1F-400F-889A-33F024E4338D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1F-400F-889A-33F024E4338D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1F-400F-889A-33F024E4338D}"/>
                </c:ext>
              </c:extLst>
            </c:dLbl>
            <c:dLbl>
              <c:idx val="18"/>
              <c:layout>
                <c:manualLayout>
                  <c:x val="1.2653222617635313E-2"/>
                  <c:y val="5.2910063931605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1F-400F-889A-33F024E4338D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1F-400F-889A-33F024E4338D}"/>
                </c:ext>
              </c:extLst>
            </c:dLbl>
            <c:dLbl>
              <c:idx val="22"/>
              <c:layout>
                <c:manualLayout>
                  <c:x val="-2.3379817736306095E-3"/>
                  <c:y val="-3.3102952360736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1F-400F-889A-33F024E43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TOMATE!$B$10:$X$10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TOMATE!$B$11:$X$11</c:f>
              <c:numCache>
                <c:formatCode>_ * #,##0_ ;_ * \-#,##0_ ;_ * "-"??_ ;_ @_ </c:formatCode>
                <c:ptCount val="23"/>
                <c:pt idx="0">
                  <c:v>20596.772779093222</c:v>
                </c:pt>
                <c:pt idx="1">
                  <c:v>20500.082603667604</c:v>
                </c:pt>
                <c:pt idx="2" formatCode="#,##0">
                  <c:v>20859.672915835661</c:v>
                </c:pt>
                <c:pt idx="3" formatCode="#,##0">
                  <c:v>19927.118327734228</c:v>
                </c:pt>
                <c:pt idx="4" formatCode="#,##0">
                  <c:v>20002.264697889303</c:v>
                </c:pt>
                <c:pt idx="5" formatCode="#,##0">
                  <c:v>19415.345361764172</c:v>
                </c:pt>
                <c:pt idx="6" formatCode="#,##0">
                  <c:v>20326.322854905469</c:v>
                </c:pt>
                <c:pt idx="7" formatCode="#,##0">
                  <c:v>20581.400208986415</c:v>
                </c:pt>
                <c:pt idx="8" formatCode="#,##0">
                  <c:v>21427.096927274884</c:v>
                </c:pt>
                <c:pt idx="9" formatCode="#,##0">
                  <c:v>21701.487603305784</c:v>
                </c:pt>
                <c:pt idx="10" formatCode="#,##0">
                  <c:v>21083.275226616199</c:v>
                </c:pt>
                <c:pt idx="11" formatCode="#,##0">
                  <c:v>20739.204064352245</c:v>
                </c:pt>
                <c:pt idx="12" formatCode="#,##0">
                  <c:v>21648.772845953001</c:v>
                </c:pt>
                <c:pt idx="13" formatCode="#,##0">
                  <c:v>21604.053761109906</c:v>
                </c:pt>
                <c:pt idx="14" formatCode="#,##0">
                  <c:v>23705.3625225949</c:v>
                </c:pt>
                <c:pt idx="15" formatCode="#,##0">
                  <c:v>21357.217325372003</c:v>
                </c:pt>
                <c:pt idx="16" formatCode="#,##0">
                  <c:v>24108.989212944463</c:v>
                </c:pt>
                <c:pt idx="17" formatCode="#,##0">
                  <c:v>21687.987519500781</c:v>
                </c:pt>
                <c:pt idx="18" formatCode="#,##0">
                  <c:v>21058.366837654237</c:v>
                </c:pt>
                <c:pt idx="19" formatCode="#,##0">
                  <c:v>23951.909332244231</c:v>
                </c:pt>
                <c:pt idx="20" formatCode="#,##0">
                  <c:v>22396.507300314915</c:v>
                </c:pt>
                <c:pt idx="21" formatCode="#,##0">
                  <c:v>20991.71413775246</c:v>
                </c:pt>
                <c:pt idx="22" formatCode="#,##0">
                  <c:v>21611.111111111109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C11F-400F-889A-33F024E43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652576"/>
        <c:axId val="150653136"/>
      </c:lineChart>
      <c:catAx>
        <c:axId val="15065257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50653136"/>
        <c:crosses val="autoZero"/>
        <c:auto val="1"/>
        <c:lblAlgn val="ctr"/>
        <c:lblOffset val="100"/>
        <c:noMultiLvlLbl val="0"/>
      </c:catAx>
      <c:valAx>
        <c:axId val="150653136"/>
        <c:scaling>
          <c:orientation val="minMax"/>
          <c:max val="24500"/>
          <c:min val="1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5065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>
                <a:solidFill>
                  <a:schemeClr val="tx1"/>
                </a:solidFill>
              </a:rPr>
              <a:t>Papa:</a:t>
            </a:r>
            <a:r>
              <a:rPr lang="es-VE" sz="1600" b="1" baseline="0">
                <a:solidFill>
                  <a:schemeClr val="tx1"/>
                </a:solidFill>
              </a:rPr>
              <a:t> Producción 1995-2018</a:t>
            </a:r>
            <a:r>
              <a:rPr lang="es-VE" sz="1600" b="1">
                <a:solidFill>
                  <a:schemeClr val="tx1"/>
                </a:solidFill>
              </a:rPr>
              <a:t>(tn)/</a:t>
            </a:r>
            <a:r>
              <a:rPr lang="es-VE" sz="1600" b="1" i="0" u="none" strike="noStrike" baseline="0">
                <a:effectLst/>
              </a:rPr>
              <a:t>TIC MAT 2017-1995</a:t>
            </a:r>
            <a:br>
              <a:rPr lang="es-VE" sz="1600" b="1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accent1">
                    <a:lumMod val="75000"/>
                  </a:schemeClr>
                </a:solidFill>
              </a:rPr>
              <a:t>MAC-MAT</a:t>
            </a:r>
            <a:r>
              <a:rPr lang="es-VE" sz="1600" b="1" baseline="0">
                <a:solidFill>
                  <a:schemeClr val="tx1"/>
                </a:solidFill>
              </a:rPr>
              <a:t> vs </a:t>
            </a:r>
            <a:r>
              <a:rPr lang="es-VE" sz="1600" b="1" baseline="0">
                <a:solidFill>
                  <a:srgbClr val="FF0000"/>
                </a:solidFill>
              </a:rPr>
              <a:t>FEDEAGRO</a:t>
            </a:r>
            <a:br>
              <a:rPr lang="es-VE" sz="1600" b="1" baseline="0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1989642625126632E-2"/>
          <c:y val="1.6771484778226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9.834645477986953E-2"/>
          <c:y val="0.14771138519592714"/>
          <c:w val="0.886635389054097"/>
          <c:h val="0.71801769919669223"/>
        </c:manualLayout>
      </c:layout>
      <c:lineChart>
        <c:grouping val="standard"/>
        <c:varyColors val="0"/>
        <c:ser>
          <c:idx val="0"/>
          <c:order val="0"/>
          <c:tx>
            <c:strRef>
              <c:f>PAPA!$A$4</c:f>
              <c:strCache>
                <c:ptCount val="1"/>
                <c:pt idx="0">
                  <c:v>MAT</c:v>
                </c:pt>
              </c:strCache>
            </c:strRef>
          </c:tx>
          <c:spPr>
            <a:ln w="476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6173194163078485E-2"/>
                  <c:y val="1.8680836883884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46-46F0-9BCF-8FF2B08153FC}"/>
                </c:ext>
              </c:extLst>
            </c:dLbl>
            <c:dLbl>
              <c:idx val="3"/>
              <c:layout>
                <c:manualLayout>
                  <c:x val="-7.1343647431803436E-2"/>
                  <c:y val="-3.633821701949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46-46F0-9BCF-8FF2B08153FC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46-46F0-9BCF-8FF2B08153FC}"/>
                </c:ext>
              </c:extLst>
            </c:dLbl>
            <c:dLbl>
              <c:idx val="10"/>
              <c:layout>
                <c:manualLayout>
                  <c:x val="-3.0122873360094796E-2"/>
                  <c:y val="-3.633821701949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46-46F0-9BCF-8FF2B08153FC}"/>
                </c:ext>
              </c:extLst>
            </c:dLbl>
            <c:dLbl>
              <c:idx val="17"/>
              <c:layout>
                <c:manualLayout>
                  <c:x val="-0.10939359272876531"/>
                  <c:y val="-3.6338217019491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46-46F0-9BCF-8FF2B08153FC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46-46F0-9BCF-8FF2B08153FC}"/>
                </c:ext>
              </c:extLst>
            </c:dLbl>
            <c:dLbl>
              <c:idx val="19"/>
              <c:layout>
                <c:manualLayout>
                  <c:x val="-7.768530498129711E-2"/>
                  <c:y val="-3.6338217019491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46-46F0-9BCF-8FF2B08153FC}"/>
                </c:ext>
              </c:extLst>
            </c:dLbl>
            <c:dLbl>
              <c:idx val="22"/>
              <c:layout>
                <c:manualLayout>
                  <c:x val="-3.1708287747468206E-3"/>
                  <c:y val="2.795247463037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46-46F0-9BCF-8FF2B08153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PAPA!$B$3:$Y$3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PAPA!$B$4:$Y$4</c:f>
              <c:numCache>
                <c:formatCode>_ * #,##0_ ;_ * \-#,##0_ ;_ * "-"??_ ;_ @_ </c:formatCode>
                <c:ptCount val="24"/>
                <c:pt idx="0">
                  <c:v>294800</c:v>
                </c:pt>
                <c:pt idx="1">
                  <c:v>320708</c:v>
                </c:pt>
                <c:pt idx="2" formatCode="#,##0">
                  <c:v>322141</c:v>
                </c:pt>
                <c:pt idx="3" formatCode="#,##0">
                  <c:v>390232</c:v>
                </c:pt>
                <c:pt idx="4" formatCode="#,##0">
                  <c:v>384050</c:v>
                </c:pt>
                <c:pt idx="5" formatCode="#,##0">
                  <c:v>341662</c:v>
                </c:pt>
                <c:pt idx="6" formatCode="#,##0">
                  <c:v>329214</c:v>
                </c:pt>
                <c:pt idx="7" formatCode="#,##0">
                  <c:v>350626</c:v>
                </c:pt>
                <c:pt idx="8" formatCode="#,##0">
                  <c:v>321599</c:v>
                </c:pt>
                <c:pt idx="9" formatCode="#,##0">
                  <c:v>350063</c:v>
                </c:pt>
                <c:pt idx="10" formatCode="#,##0">
                  <c:v>443106</c:v>
                </c:pt>
                <c:pt idx="11" formatCode="#,##0">
                  <c:v>454142</c:v>
                </c:pt>
                <c:pt idx="12" formatCode="#,##0">
                  <c:v>456399</c:v>
                </c:pt>
                <c:pt idx="13" formatCode="#,##0">
                  <c:v>421016</c:v>
                </c:pt>
                <c:pt idx="14" formatCode="#,##0">
                  <c:v>499179</c:v>
                </c:pt>
                <c:pt idx="15" formatCode="#,##0">
                  <c:v>512544</c:v>
                </c:pt>
                <c:pt idx="16" formatCode="#,##0">
                  <c:v>554852</c:v>
                </c:pt>
                <c:pt idx="17" formatCode="#,##0">
                  <c:v>578080</c:v>
                </c:pt>
                <c:pt idx="18" formatCode="#,##0">
                  <c:v>419580</c:v>
                </c:pt>
                <c:pt idx="19" formatCode="#,##0">
                  <c:v>636367</c:v>
                </c:pt>
                <c:pt idx="20" formatCode="#,##0">
                  <c:v>602522</c:v>
                </c:pt>
                <c:pt idx="21" formatCode="#,##0">
                  <c:v>391433</c:v>
                </c:pt>
                <c:pt idx="22" formatCode="#,##0">
                  <c:v>200000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C46-46F0-9BCF-8FF2B08153FC}"/>
            </c:ext>
          </c:extLst>
        </c:ser>
        <c:ser>
          <c:idx val="1"/>
          <c:order val="1"/>
          <c:tx>
            <c:strRef>
              <c:f>PAPA!$A$5</c:f>
              <c:strCache>
                <c:ptCount val="1"/>
                <c:pt idx="0">
                  <c:v>FEDEAGRO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3.1708287747468325E-2"/>
                  <c:y val="-2.795247463037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46-46F0-9BCF-8FF2B08153FC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C46-46F0-9BCF-8FF2B08153FC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C46-46F0-9BCF-8FF2B08153FC}"/>
                </c:ext>
              </c:extLst>
            </c:dLbl>
            <c:dLbl>
              <c:idx val="18"/>
              <c:layout>
                <c:manualLayout>
                  <c:x val="-6.3416575494936412E-3"/>
                  <c:y val="1.3976237315189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46-46F0-9BCF-8FF2B08153FC}"/>
                </c:ext>
              </c:extLst>
            </c:dLbl>
            <c:dLbl>
              <c:idx val="23"/>
              <c:layout>
                <c:manualLayout>
                  <c:x val="-1.1626237866779732E-16"/>
                  <c:y val="-3.3542969556453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46-46F0-9BCF-8FF2B08153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PAPA!$B$3:$Y$3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PAPA!$B$5:$Y$5</c:f>
              <c:numCache>
                <c:formatCode>General</c:formatCode>
                <c:ptCount val="24"/>
                <c:pt idx="12" formatCode="_ * #,##0_ ;_ * \-#,##0_ ;_ * &quot;-&quot;??_ ;_ @_ ">
                  <c:v>214604</c:v>
                </c:pt>
                <c:pt idx="13" formatCode="_ * #,##0_ ;_ * \-#,##0_ ;_ * &quot;-&quot;??_ ;_ @_ ">
                  <c:v>415000</c:v>
                </c:pt>
                <c:pt idx="14" formatCode="_ * #,##0_ ;_ * \-#,##0_ ;_ * &quot;-&quot;??_ ;_ @_ ">
                  <c:v>354376</c:v>
                </c:pt>
                <c:pt idx="15" formatCode="_ * #,##0_ ;_ * \-#,##0_ ;_ * &quot;-&quot;??_ ;_ @_ ">
                  <c:v>142750</c:v>
                </c:pt>
                <c:pt idx="16" formatCode="_ * #,##0_ ;_ * \-#,##0_ ;_ * &quot;-&quot;??_ ;_ @_ ">
                  <c:v>78300</c:v>
                </c:pt>
                <c:pt idx="17" formatCode="_ * #,##0_ ;_ * \-#,##0_ ;_ * &quot;-&quot;??_ ;_ @_ ">
                  <c:v>315000</c:v>
                </c:pt>
                <c:pt idx="18" formatCode="_ * #,##0_ ;_ * \-#,##0_ ;_ * &quot;-&quot;??_ ;_ @_ ">
                  <c:v>340000</c:v>
                </c:pt>
                <c:pt idx="19" formatCode="_ * #,##0_ ;_ * \-#,##0_ ;_ * &quot;-&quot;??_ ;_ @_ ">
                  <c:v>220000</c:v>
                </c:pt>
                <c:pt idx="20" formatCode="_ * #,##0_ ;_ * \-#,##0_ ;_ * &quot;-&quot;??_ ;_ @_ ">
                  <c:v>108000</c:v>
                </c:pt>
                <c:pt idx="21" formatCode="_ * #,##0_ ;_ * \-#,##0_ ;_ * &quot;-&quot;??_ ;_ @_ ">
                  <c:v>70200</c:v>
                </c:pt>
                <c:pt idx="22" formatCode="_ * #,##0_ ;_ * \-#,##0_ ;_ * &quot;-&quot;??_ ;_ @_ ">
                  <c:v>52560</c:v>
                </c:pt>
                <c:pt idx="23" formatCode="_ * #,##0_ ;_ * \-#,##0_ ;_ * &quot;-&quot;??_ ;_ @_ ">
                  <c:v>38930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3C46-46F0-9BCF-8FF2B0815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411760"/>
        <c:axId val="227412320"/>
      </c:lineChart>
      <c:catAx>
        <c:axId val="227411760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7412320"/>
        <c:crosses val="autoZero"/>
        <c:auto val="1"/>
        <c:lblAlgn val="ctr"/>
        <c:lblOffset val="100"/>
        <c:noMultiLvlLbl val="0"/>
      </c:catAx>
      <c:valAx>
        <c:axId val="227412320"/>
        <c:scaling>
          <c:orientation val="minMax"/>
          <c:max val="700000"/>
          <c:min val="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741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365069251399782"/>
          <c:y val="2.9010266701823689E-2"/>
          <c:w val="0.24961863343594126"/>
          <c:h val="5.300961142101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Papa: Superficie 1995-2017(ha)/</a:t>
            </a:r>
            <a:r>
              <a:rPr lang="es-VE" sz="1600" b="1" i="0" u="none" strike="noStrike" baseline="0">
                <a:solidFill>
                  <a:sysClr val="windowText" lastClr="000000"/>
                </a:solidFill>
                <a:effectLst/>
              </a:rPr>
              <a:t>TIC MAT 2017-1995</a:t>
            </a:r>
            <a:br>
              <a:rPr lang="es-VE" sz="1600" b="1" i="0" u="none" strike="noStrike" baseline="0">
                <a:solidFill>
                  <a:schemeClr val="tx1"/>
                </a:solidFill>
                <a:effectLst/>
              </a:rPr>
            </a:br>
            <a:r>
              <a:rPr lang="es-VE" sz="1600" b="1" i="0" u="none" strike="noStrike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 </a:t>
            </a:r>
            <a:endParaRPr lang="en-US" sz="1600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PAPA!$A$8</c:f>
              <c:strCache>
                <c:ptCount val="1"/>
                <c:pt idx="0">
                  <c:v>Superficie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198941513225604E-2"/>
                  <c:y val="2.9000588762882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1E-4E1E-AAA7-D9AFDC20DE02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1E-4E1E-AAA7-D9AFDC20DE02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1E-4E1E-AAA7-D9AFDC20DE02}"/>
                </c:ext>
              </c:extLst>
            </c:dLbl>
            <c:dLbl>
              <c:idx val="10"/>
              <c:layout>
                <c:manualLayout>
                  <c:x val="-4.2704621016103408E-2"/>
                  <c:y val="-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1E-4E1E-AAA7-D9AFDC20DE02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1E-4E1E-AAA7-D9AFDC20DE02}"/>
                </c:ext>
              </c:extLst>
            </c:dLbl>
            <c:dLbl>
              <c:idx val="16"/>
              <c:layout>
                <c:manualLayout>
                  <c:x val="-3.79596631254253E-2"/>
                  <c:y val="-4.472396925227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1E-4E1E-AAA7-D9AFDC20DE02}"/>
                </c:ext>
              </c:extLst>
            </c:dLbl>
            <c:dLbl>
              <c:idx val="18"/>
              <c:layout>
                <c:manualLayout>
                  <c:x val="-3.79596631254253E-2"/>
                  <c:y val="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1E-4E1E-AAA7-D9AFDC20DE02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1E-4E1E-AAA7-D9AFDC20DE02}"/>
                </c:ext>
              </c:extLst>
            </c:dLbl>
            <c:dLbl>
              <c:idx val="22"/>
              <c:layout>
                <c:manualLayout>
                  <c:x val="-3.7461753895847057E-2"/>
                  <c:y val="1.0482180293501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1E-4E1E-AAA7-D9AFDC20D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PAPA!$B$7:$X$7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PAPA!$B$8:$X$8</c:f>
              <c:numCache>
                <c:formatCode>_ * #,##0_ ;_ * \-#,##0_ ;_ * "-"??_ ;_ @_ </c:formatCode>
                <c:ptCount val="23"/>
                <c:pt idx="0">
                  <c:v>17799</c:v>
                </c:pt>
                <c:pt idx="1">
                  <c:v>18553</c:v>
                </c:pt>
                <c:pt idx="2" formatCode="#,##0">
                  <c:v>17902</c:v>
                </c:pt>
                <c:pt idx="3" formatCode="#,##0">
                  <c:v>21525</c:v>
                </c:pt>
                <c:pt idx="4" formatCode="#,##0">
                  <c:v>19927</c:v>
                </c:pt>
                <c:pt idx="5" formatCode="#,##0">
                  <c:v>19854</c:v>
                </c:pt>
                <c:pt idx="6" formatCode="#,##0">
                  <c:v>18702</c:v>
                </c:pt>
                <c:pt idx="7" formatCode="#,##0">
                  <c:v>19590</c:v>
                </c:pt>
                <c:pt idx="8" formatCode="#,##0">
                  <c:v>17007</c:v>
                </c:pt>
                <c:pt idx="9" formatCode="#,##0">
                  <c:v>18848</c:v>
                </c:pt>
                <c:pt idx="10" formatCode="#,##0">
                  <c:v>24210</c:v>
                </c:pt>
                <c:pt idx="11" formatCode="#,##0">
                  <c:v>24325</c:v>
                </c:pt>
                <c:pt idx="12" formatCode="#,##0">
                  <c:v>24628</c:v>
                </c:pt>
                <c:pt idx="13" formatCode="#,##0">
                  <c:v>22025</c:v>
                </c:pt>
                <c:pt idx="14" formatCode="#,##0">
                  <c:v>22025</c:v>
                </c:pt>
                <c:pt idx="15" formatCode="#,##0">
                  <c:v>28985</c:v>
                </c:pt>
                <c:pt idx="16" formatCode="#,##0">
                  <c:v>34351</c:v>
                </c:pt>
                <c:pt idx="17" formatCode="#,##0">
                  <c:v>33183</c:v>
                </c:pt>
                <c:pt idx="18" formatCode="#,##0">
                  <c:v>21205</c:v>
                </c:pt>
                <c:pt idx="19" formatCode="#,##0">
                  <c:v>33150</c:v>
                </c:pt>
                <c:pt idx="20" formatCode="#,##0">
                  <c:v>33478</c:v>
                </c:pt>
                <c:pt idx="21" formatCode="#,##0">
                  <c:v>20202</c:v>
                </c:pt>
                <c:pt idx="22" formatCode="#,##0">
                  <c:v>11000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031E-4E1E-AAA7-D9AFDC20D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416240"/>
        <c:axId val="227416800"/>
      </c:lineChart>
      <c:catAx>
        <c:axId val="227416240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7416800"/>
        <c:crosses val="autoZero"/>
        <c:auto val="1"/>
        <c:lblAlgn val="ctr"/>
        <c:lblOffset val="100"/>
        <c:noMultiLvlLbl val="0"/>
      </c:catAx>
      <c:valAx>
        <c:axId val="227416800"/>
        <c:scaling>
          <c:orientation val="minMax"/>
          <c:max val="35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741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u="none" strike="noStrike" baseline="0">
                <a:solidFill>
                  <a:sysClr val="windowText" lastClr="000000"/>
                </a:solidFill>
                <a:effectLst/>
              </a:rPr>
              <a:t>Papa</a:t>
            </a:r>
            <a:r>
              <a:rPr lang="es-VE" sz="1800" b="1" i="0" baseline="0">
                <a:solidFill>
                  <a:schemeClr val="tx1"/>
                </a:solidFill>
                <a:effectLst/>
              </a:rPr>
              <a:t>: Rendimiento 1995-2017(kg/ha)/</a:t>
            </a:r>
            <a:r>
              <a:rPr lang="es-VE" sz="1800" b="1" i="0" u="none" strike="noStrike" baseline="0">
                <a:effectLst/>
              </a:rPr>
              <a:t>TIC MAT 2017-1995</a:t>
            </a:r>
            <a:br>
              <a:rPr lang="es-VE" sz="1800" b="1" i="0" baseline="0">
                <a:solidFill>
                  <a:schemeClr val="tx1"/>
                </a:solidFill>
                <a:effectLst/>
              </a:rPr>
            </a:br>
            <a:r>
              <a:rPr lang="es-VE" sz="1800" b="1" i="0" baseline="0">
                <a:solidFill>
                  <a:schemeClr val="tx1"/>
                </a:solidFill>
                <a:effectLst/>
              </a:rPr>
              <a:t>MAC-MAT </a:t>
            </a:r>
            <a:endParaRPr lang="es-VE" sz="18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5257812524324136"/>
          <c:y val="1.3227515982901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99465413818E-2"/>
          <c:y val="0.17297633066206947"/>
          <c:w val="0.89297191943533749"/>
          <c:h val="0.69782562551048322"/>
        </c:manualLayout>
      </c:layout>
      <c:lineChart>
        <c:grouping val="standard"/>
        <c:varyColors val="0"/>
        <c:ser>
          <c:idx val="0"/>
          <c:order val="0"/>
          <c:tx>
            <c:strRef>
              <c:f>PAPA!$A$11</c:f>
              <c:strCache>
                <c:ptCount val="1"/>
                <c:pt idx="0">
                  <c:v>Rendimiento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3655797473714362E-2"/>
                  <c:y val="3.235596224554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E9-49CD-912D-50EEC0E76138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E9-49CD-912D-50EEC0E76138}"/>
                </c:ext>
              </c:extLst>
            </c:dLbl>
            <c:dLbl>
              <c:idx val="5"/>
              <c:layout>
                <c:manualLayout>
                  <c:x val="1.10715697904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E9-49CD-912D-50EEC0E76138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E9-49CD-912D-50EEC0E76138}"/>
                </c:ext>
              </c:extLst>
            </c:dLbl>
            <c:dLbl>
              <c:idx val="14"/>
              <c:layout>
                <c:manualLayout>
                  <c:x val="-8.22459470146302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E9-49CD-912D-50EEC0E76138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E9-49CD-912D-50EEC0E76138}"/>
                </c:ext>
              </c:extLst>
            </c:dLbl>
            <c:dLbl>
              <c:idx val="18"/>
              <c:layout>
                <c:manualLayout>
                  <c:x val="1.2653222617635313E-2"/>
                  <c:y val="5.2910063931605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E9-49CD-912D-50EEC0E76138}"/>
                </c:ext>
              </c:extLst>
            </c:dLbl>
            <c:dLbl>
              <c:idx val="20"/>
              <c:layout>
                <c:manualLayout>
                  <c:x val="-9.0154211150652544E-2"/>
                  <c:y val="2.3809528769222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E9-49CD-912D-50EEC0E76138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E9-49CD-912D-50EEC0E76138}"/>
                </c:ext>
              </c:extLst>
            </c:dLbl>
            <c:dLbl>
              <c:idx val="22"/>
              <c:layout>
                <c:manualLayout>
                  <c:x val="-2.3379817736306095E-3"/>
                  <c:y val="2.5098117964029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E9-49CD-912D-50EEC0E761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PAPA!$B$10:$X$10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PAPA!$B$11:$X$11</c:f>
              <c:numCache>
                <c:formatCode>_ * #,##0_ ;_ * \-#,##0_ ;_ * "-"??_ ;_ @_ </c:formatCode>
                <c:ptCount val="23"/>
                <c:pt idx="0">
                  <c:v>16562.728243159727</c:v>
                </c:pt>
                <c:pt idx="1">
                  <c:v>17286.04538349593</c:v>
                </c:pt>
                <c:pt idx="2" formatCode="#,##0">
                  <c:v>17994.693330354148</c:v>
                </c:pt>
                <c:pt idx="3" formatCode="#,##0">
                  <c:v>18129.245063879211</c:v>
                </c:pt>
                <c:pt idx="4" formatCode="#,##0">
                  <c:v>19272.845887489337</c:v>
                </c:pt>
                <c:pt idx="5" formatCode="#,##0">
                  <c:v>17208.723682885062</c:v>
                </c:pt>
                <c:pt idx="6" formatCode="#,##0">
                  <c:v>17603.14404876484</c:v>
                </c:pt>
                <c:pt idx="7" formatCode="#,##0">
                  <c:v>17898.213374170497</c:v>
                </c:pt>
                <c:pt idx="8" formatCode="#,##0">
                  <c:v>18909.801846298582</c:v>
                </c:pt>
                <c:pt idx="9" formatCode="#,##0">
                  <c:v>18572.952037351442</c:v>
                </c:pt>
                <c:pt idx="10" formatCode="#,##0">
                  <c:v>18302.60223048327</c:v>
                </c:pt>
                <c:pt idx="11" formatCode="#,##0">
                  <c:v>18669.763617677287</c:v>
                </c:pt>
                <c:pt idx="12" formatCode="#,##0">
                  <c:v>18531.711872665259</c:v>
                </c:pt>
                <c:pt idx="13" formatCode="#,##0">
                  <c:v>19115.368898978435</c:v>
                </c:pt>
                <c:pt idx="14" formatCode="#,##0">
                  <c:v>22664.199772985245</c:v>
                </c:pt>
                <c:pt idx="15" formatCode="#,##0">
                  <c:v>17683.077453855443</c:v>
                </c:pt>
                <c:pt idx="16" formatCode="#,##0">
                  <c:v>16152.426421356002</c:v>
                </c:pt>
                <c:pt idx="17" formatCode="#,##0">
                  <c:v>17420.968568242773</c:v>
                </c:pt>
                <c:pt idx="18" formatCode="#,##0">
                  <c:v>19786.842725772225</c:v>
                </c:pt>
                <c:pt idx="19" formatCode="#,##0">
                  <c:v>19196.591251885369</c:v>
                </c:pt>
                <c:pt idx="20" formatCode="#,##0">
                  <c:v>17997.55063026465</c:v>
                </c:pt>
                <c:pt idx="21" formatCode="#,##0">
                  <c:v>19375.952875952877</c:v>
                </c:pt>
                <c:pt idx="22" formatCode="#,##0">
                  <c:v>18181.818181818184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FDE9-49CD-912D-50EEC0E76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692816"/>
        <c:axId val="227693376"/>
      </c:lineChart>
      <c:catAx>
        <c:axId val="22769281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7693376"/>
        <c:crosses val="autoZero"/>
        <c:auto val="1"/>
        <c:lblAlgn val="ctr"/>
        <c:lblOffset val="100"/>
        <c:noMultiLvlLbl val="0"/>
      </c:catAx>
      <c:valAx>
        <c:axId val="227693376"/>
        <c:scaling>
          <c:orientation val="minMax"/>
          <c:max val="23000"/>
          <c:min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769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>
                <a:solidFill>
                  <a:schemeClr val="tx1"/>
                </a:solidFill>
              </a:rPr>
              <a:t>Caraota:</a:t>
            </a:r>
            <a:r>
              <a:rPr lang="es-VE" sz="1600" b="1" baseline="0">
                <a:solidFill>
                  <a:schemeClr val="tx1"/>
                </a:solidFill>
              </a:rPr>
              <a:t> Producción 1995-2015</a:t>
            </a:r>
            <a:r>
              <a:rPr lang="es-VE" sz="1600" b="1">
                <a:solidFill>
                  <a:schemeClr val="tx1"/>
                </a:solidFill>
              </a:rPr>
              <a:t>(tn)/</a:t>
            </a:r>
            <a:r>
              <a:rPr lang="es-VE" sz="1600" b="1" i="0" u="none" strike="noStrike" baseline="0">
                <a:effectLst/>
              </a:rPr>
              <a:t>TIC MAT 2015-1995</a:t>
            </a:r>
            <a:br>
              <a:rPr lang="es-VE" sz="1600" b="1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accent1">
                    <a:lumMod val="75000"/>
                  </a:schemeClr>
                </a:solidFill>
              </a:rPr>
              <a:t>MAC-MAT</a:t>
            </a:r>
            <a:r>
              <a:rPr lang="es-VE" sz="1600" b="1" baseline="0">
                <a:solidFill>
                  <a:schemeClr val="tx1"/>
                </a:solidFill>
              </a:rPr>
              <a:t> </a:t>
            </a:r>
            <a:endParaRPr lang="es-VE" sz="16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7.6535817132562106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9.834645477986953E-2"/>
          <c:y val="0.14771138519592714"/>
          <c:w val="0.886635389054097"/>
          <c:h val="0.71801769919669223"/>
        </c:manualLayout>
      </c:layout>
      <c:lineChart>
        <c:grouping val="standard"/>
        <c:varyColors val="0"/>
        <c:ser>
          <c:idx val="0"/>
          <c:order val="0"/>
          <c:tx>
            <c:strRef>
              <c:f>CARAOTA!$A$4</c:f>
              <c:strCache>
                <c:ptCount val="1"/>
                <c:pt idx="0">
                  <c:v>MAT</c:v>
                </c:pt>
              </c:strCache>
            </c:strRef>
          </c:tx>
          <c:spPr>
            <a:ln w="476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04994529696186E-2"/>
                  <c:y val="-4.1928711945567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CE-41EC-B782-284A0E4FAC2F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CE-41EC-B782-284A0E4FAC2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CE-41EC-B782-284A0E4FAC2F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CE-41EC-B782-284A0E4FAC2F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CE-41EC-B782-284A0E4FAC2F}"/>
                </c:ext>
              </c:extLst>
            </c:dLbl>
            <c:dLbl>
              <c:idx val="18"/>
              <c:layout>
                <c:manualLayout>
                  <c:x val="-8.0856133756043808E-2"/>
                  <c:y val="2.7952474630377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CE-41EC-B782-284A0E4FAC2F}"/>
                </c:ext>
              </c:extLst>
            </c:dLbl>
            <c:dLbl>
              <c:idx val="20"/>
              <c:layout>
                <c:manualLayout>
                  <c:x val="-1.1626237866779732E-16"/>
                  <c:y val="-5.0314454334680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CE-41EC-B782-284A0E4FAC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CARAOTA!$B$3:$V$3</c:f>
              <c:numCache>
                <c:formatCode>_ * #,##0_ ;_ * \-#,##0_ ;_ * "-"??_ ;_ @_ 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CARAOTA!$B$4:$V$4</c:f>
              <c:numCache>
                <c:formatCode>_ * #,##0_ ;_ * \-#,##0_ ;_ * "-"??_ ;_ @_ </c:formatCode>
                <c:ptCount val="21"/>
                <c:pt idx="0">
                  <c:v>19677</c:v>
                </c:pt>
                <c:pt idx="1">
                  <c:v>17099</c:v>
                </c:pt>
                <c:pt idx="2" formatCode="#,##0">
                  <c:v>18633</c:v>
                </c:pt>
                <c:pt idx="3" formatCode="#,##0">
                  <c:v>17454</c:v>
                </c:pt>
                <c:pt idx="4" formatCode="#,##0">
                  <c:v>13891</c:v>
                </c:pt>
                <c:pt idx="5" formatCode="#,##0">
                  <c:v>14758</c:v>
                </c:pt>
                <c:pt idx="6" formatCode="#,##0">
                  <c:v>12788</c:v>
                </c:pt>
                <c:pt idx="7" formatCode="#,##0">
                  <c:v>8234</c:v>
                </c:pt>
                <c:pt idx="8" formatCode="#,##0">
                  <c:v>12654</c:v>
                </c:pt>
                <c:pt idx="9" formatCode="#,##0">
                  <c:v>17084</c:v>
                </c:pt>
                <c:pt idx="10" formatCode="#,##0">
                  <c:v>18968</c:v>
                </c:pt>
                <c:pt idx="11" formatCode="#,##0">
                  <c:v>10708</c:v>
                </c:pt>
                <c:pt idx="12" formatCode="#,##0">
                  <c:v>20337</c:v>
                </c:pt>
                <c:pt idx="13" formatCode="#,##0">
                  <c:v>48320</c:v>
                </c:pt>
                <c:pt idx="14" formatCode="#,##0">
                  <c:v>33880</c:v>
                </c:pt>
                <c:pt idx="15" formatCode="#,##0">
                  <c:v>34475</c:v>
                </c:pt>
                <c:pt idx="16" formatCode="#,##0">
                  <c:v>40376</c:v>
                </c:pt>
                <c:pt idx="17" formatCode="#,##0">
                  <c:v>23870</c:v>
                </c:pt>
                <c:pt idx="18" formatCode="#,##0">
                  <c:v>6634</c:v>
                </c:pt>
                <c:pt idx="19" formatCode="#,##0">
                  <c:v>7578</c:v>
                </c:pt>
                <c:pt idx="20" formatCode="#,##0">
                  <c:v>8479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0CE-41EC-B782-284A0E4FA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694496"/>
        <c:axId val="227695056"/>
      </c:lineChart>
      <c:catAx>
        <c:axId val="22769449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7695056"/>
        <c:crosses val="autoZero"/>
        <c:auto val="1"/>
        <c:lblAlgn val="ctr"/>
        <c:lblOffset val="100"/>
        <c:noMultiLvlLbl val="0"/>
      </c:catAx>
      <c:valAx>
        <c:axId val="227695056"/>
        <c:scaling>
          <c:orientation val="minMax"/>
          <c:max val="50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769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Caraota: Superficie 1995-2015(ha)/</a:t>
            </a:r>
            <a:r>
              <a:rPr lang="es-VE" sz="1600" b="1" i="0" u="none" strike="noStrike" baseline="0">
                <a:solidFill>
                  <a:sysClr val="windowText" lastClr="000000"/>
                </a:solidFill>
                <a:effectLst/>
              </a:rPr>
              <a:t>TIC MAT 2015-1995</a:t>
            </a:r>
            <a:br>
              <a:rPr lang="es-VE" sz="1600" b="1" i="0" u="none" strike="noStrike" baseline="0">
                <a:solidFill>
                  <a:schemeClr val="tx1"/>
                </a:solidFill>
                <a:effectLst/>
              </a:rPr>
            </a:br>
            <a:r>
              <a:rPr lang="es-VE" sz="1600" b="1" i="0" u="none" strike="noStrike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 </a:t>
            </a:r>
            <a:endParaRPr lang="en-US" sz="1600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88302944022E-2"/>
          <c:y val="0.16879116525528648"/>
          <c:w val="0.89297193276456943"/>
          <c:h val="0.65276900135910687"/>
        </c:manualLayout>
      </c:layout>
      <c:lineChart>
        <c:grouping val="standard"/>
        <c:varyColors val="0"/>
        <c:ser>
          <c:idx val="0"/>
          <c:order val="0"/>
          <c:tx>
            <c:strRef>
              <c:f>CARAOTA!$A$7</c:f>
              <c:strCache>
                <c:ptCount val="1"/>
                <c:pt idx="0">
                  <c:v>Superficie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796357864973197E-2"/>
                  <c:y val="-4.192872117400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4D-4B23-91B9-179E8F702769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4D-4B23-91B9-179E8F702769}"/>
                </c:ext>
              </c:extLst>
            </c:dLbl>
            <c:dLbl>
              <c:idx val="10"/>
              <c:layout>
                <c:manualLayout>
                  <c:x val="-9.1735852553111091E-2"/>
                  <c:y val="-3.0747728860936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4D-4B23-91B9-179E8F702769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4D-4B23-91B9-179E8F702769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4D-4B23-91B9-179E8F702769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4D-4B23-91B9-179E8F702769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4D-4B23-91B9-179E8F702769}"/>
                </c:ext>
              </c:extLst>
            </c:dLbl>
            <c:dLbl>
              <c:idx val="18"/>
              <c:layout>
                <c:manualLayout>
                  <c:x val="-7.9082631511302834E-2"/>
                  <c:y val="2.7952480782670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4D-4B23-91B9-179E8F702769}"/>
                </c:ext>
              </c:extLst>
            </c:dLbl>
            <c:dLbl>
              <c:idx val="20"/>
              <c:layout>
                <c:manualLayout>
                  <c:x val="0"/>
                  <c:y val="-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54D-4B23-91B9-179E8F7027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CARAOTA!$B$6:$V$6</c:f>
              <c:numCache>
                <c:formatCode>_ * #,##0_ ;_ * \-#,##0_ ;_ * "-"??_ ;_ @_ 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CARAOTA!$B$7:$V$7</c:f>
              <c:numCache>
                <c:formatCode>_ * #,##0_ ;_ * \-#,##0_ ;_ * "-"??_ ;_ @_ </c:formatCode>
                <c:ptCount val="21"/>
                <c:pt idx="0">
                  <c:v>26088</c:v>
                </c:pt>
                <c:pt idx="1">
                  <c:v>22389</c:v>
                </c:pt>
                <c:pt idx="2" formatCode="#,##0">
                  <c:v>22166</c:v>
                </c:pt>
                <c:pt idx="3" formatCode="#,##0">
                  <c:v>22545</c:v>
                </c:pt>
                <c:pt idx="4" formatCode="#,##0">
                  <c:v>17083</c:v>
                </c:pt>
                <c:pt idx="5" formatCode="#,##0">
                  <c:v>17218</c:v>
                </c:pt>
                <c:pt idx="6" formatCode="#,##0">
                  <c:v>15673</c:v>
                </c:pt>
                <c:pt idx="7" formatCode="#,##0">
                  <c:v>10026</c:v>
                </c:pt>
                <c:pt idx="8" formatCode="#,##0">
                  <c:v>15575</c:v>
                </c:pt>
                <c:pt idx="9" formatCode="#,##0">
                  <c:v>19992</c:v>
                </c:pt>
                <c:pt idx="10" formatCode="#,##0">
                  <c:v>22776</c:v>
                </c:pt>
                <c:pt idx="11" formatCode="#,##0">
                  <c:v>12605</c:v>
                </c:pt>
                <c:pt idx="12" formatCode="#,##0">
                  <c:v>23741</c:v>
                </c:pt>
                <c:pt idx="13" formatCode="#,##0">
                  <c:v>59338</c:v>
                </c:pt>
                <c:pt idx="14" formatCode="#,##0">
                  <c:v>36655</c:v>
                </c:pt>
                <c:pt idx="15" formatCode="#,##0">
                  <c:v>25174</c:v>
                </c:pt>
                <c:pt idx="16" formatCode="#,##0">
                  <c:v>43887</c:v>
                </c:pt>
                <c:pt idx="17" formatCode="#,##0">
                  <c:v>29737</c:v>
                </c:pt>
                <c:pt idx="18" formatCode="#,##0">
                  <c:v>8241</c:v>
                </c:pt>
                <c:pt idx="19" formatCode="#,##0">
                  <c:v>9939</c:v>
                </c:pt>
                <c:pt idx="20" formatCode="#,##0">
                  <c:v>11969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54D-4B23-91B9-179E8F702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697296"/>
        <c:axId val="227697856"/>
      </c:lineChart>
      <c:catAx>
        <c:axId val="22769729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7697856"/>
        <c:crosses val="autoZero"/>
        <c:auto val="1"/>
        <c:lblAlgn val="ctr"/>
        <c:lblOffset val="100"/>
        <c:noMultiLvlLbl val="0"/>
      </c:catAx>
      <c:valAx>
        <c:axId val="227697856"/>
        <c:scaling>
          <c:orientation val="minMax"/>
          <c:max val="60000"/>
          <c:min val="5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769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effectLst/>
              </a:rPr>
              <a:t>Caraota</a:t>
            </a:r>
            <a:r>
              <a:rPr lang="es-VE" sz="1600" b="1" i="0" baseline="0">
                <a:solidFill>
                  <a:schemeClr val="tx1"/>
                </a:solidFill>
                <a:effectLst/>
              </a:rPr>
              <a:t>: Rendimiento 1995-2015(kg/ha)/</a:t>
            </a:r>
            <a:r>
              <a:rPr lang="es-VE" sz="1800" b="1" i="0" u="none" strike="noStrike" baseline="0">
                <a:effectLst/>
              </a:rPr>
              <a:t>TIC MAT 2015-1995</a:t>
            </a:r>
            <a:br>
              <a:rPr lang="es-VE" sz="1600" b="1" i="0" baseline="0">
                <a:solidFill>
                  <a:schemeClr val="tx1"/>
                </a:solidFill>
                <a:effectLst/>
              </a:rPr>
            </a:br>
            <a:r>
              <a:rPr lang="es-VE" sz="1600" b="1" i="0" baseline="0">
                <a:solidFill>
                  <a:schemeClr val="tx1"/>
                </a:solidFill>
                <a:effectLst/>
              </a:rPr>
              <a:t>MAC-MAT </a:t>
            </a:r>
            <a:endParaRPr lang="es-VE" sz="16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30261763542902331"/>
          <c:y val="3.174603835896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99465413818E-2"/>
          <c:y val="0.17297633066206947"/>
          <c:w val="0.89297191943533749"/>
          <c:h val="0.69782562551048322"/>
        </c:manualLayout>
      </c:layout>
      <c:lineChart>
        <c:grouping val="standard"/>
        <c:varyColors val="0"/>
        <c:ser>
          <c:idx val="0"/>
          <c:order val="0"/>
          <c:tx>
            <c:strRef>
              <c:f>CARAOTA!$A$10</c:f>
              <c:strCache>
                <c:ptCount val="1"/>
                <c:pt idx="0">
                  <c:v>Rendimiento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564061609736509E-2"/>
                  <c:y val="2.9710459048964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B1-4F6E-BA4D-7DB495A801B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B1-4F6E-BA4D-7DB495A801B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B1-4F6E-BA4D-7DB495A801B8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B1-4F6E-BA4D-7DB495A801B8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B1-4F6E-BA4D-7DB495A801B8}"/>
                </c:ext>
              </c:extLst>
            </c:dLbl>
            <c:dLbl>
              <c:idx val="17"/>
              <c:layout>
                <c:manualLayout>
                  <c:x val="-1.739818109924883E-2"/>
                  <c:y val="2.6455031965802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B1-4F6E-BA4D-7DB495A801B8}"/>
                </c:ext>
              </c:extLst>
            </c:dLbl>
            <c:dLbl>
              <c:idx val="20"/>
              <c:layout>
                <c:manualLayout>
                  <c:x val="-1.1598653410865188E-16"/>
                  <c:y val="-1.0582012786321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B1-4F6E-BA4D-7DB495A801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CARAOTA!$B$9:$V$9</c:f>
              <c:numCache>
                <c:formatCode>_ * #,##0_ ;_ * \-#,##0_ ;_ * "-"??_ ;_ @_ 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CARAOTA!$B$10:$V$10</c:f>
              <c:numCache>
                <c:formatCode>_ * #,##0_ ;_ * \-#,##0_ ;_ * "-"??_ ;_ @_ </c:formatCode>
                <c:ptCount val="21"/>
                <c:pt idx="0">
                  <c:v>754.25482980680772</c:v>
                </c:pt>
                <c:pt idx="1">
                  <c:v>763.72325695654115</c:v>
                </c:pt>
                <c:pt idx="2" formatCode="#,##0">
                  <c:v>840.61174772173592</c:v>
                </c:pt>
                <c:pt idx="3" formatCode="#,##0">
                  <c:v>774.1849634065203</c:v>
                </c:pt>
                <c:pt idx="4" formatCode="#,##0">
                  <c:v>813.14757361119234</c:v>
                </c:pt>
                <c:pt idx="5" formatCode="#,##0">
                  <c:v>857.12626321291668</c:v>
                </c:pt>
                <c:pt idx="6" formatCode="#,##0">
                  <c:v>815.92547693485619</c:v>
                </c:pt>
                <c:pt idx="7" formatCode="#,##0">
                  <c:v>821.26471174945152</c:v>
                </c:pt>
                <c:pt idx="8" formatCode="#,##0">
                  <c:v>812.45585874799349</c:v>
                </c:pt>
                <c:pt idx="9" formatCode="#,##0">
                  <c:v>854.54181672669074</c:v>
                </c:pt>
                <c:pt idx="10" formatCode="#,##0">
                  <c:v>832.80646294344933</c:v>
                </c:pt>
                <c:pt idx="11" formatCode="#,##0">
                  <c:v>849.50416501388338</c:v>
                </c:pt>
                <c:pt idx="12" formatCode="#,##0">
                  <c:v>856.61935049071224</c:v>
                </c:pt>
                <c:pt idx="13" formatCode="#,##0">
                  <c:v>814.31797499073116</c:v>
                </c:pt>
                <c:pt idx="14" formatCode="#,##0">
                  <c:v>924.29409357522854</c:v>
                </c:pt>
                <c:pt idx="15" formatCode="#,##0">
                  <c:v>1369.468499245253</c:v>
                </c:pt>
                <c:pt idx="16" formatCode="#,##0">
                  <c:v>919.99908856836873</c:v>
                </c:pt>
                <c:pt idx="17" formatCode="#,##0">
                  <c:v>802.70370245821698</c:v>
                </c:pt>
                <c:pt idx="18" formatCode="#,##0">
                  <c:v>804.99939327751486</c:v>
                </c:pt>
                <c:pt idx="19" formatCode="#,##0">
                  <c:v>762.45095079987925</c:v>
                </c:pt>
                <c:pt idx="20" formatCode="#,##0">
                  <c:v>708.41340128665718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0BB1-4F6E-BA4D-7DB495A80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700096"/>
        <c:axId val="228155120"/>
      </c:lineChart>
      <c:catAx>
        <c:axId val="22770009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8155120"/>
        <c:crosses val="autoZero"/>
        <c:auto val="1"/>
        <c:lblAlgn val="ctr"/>
        <c:lblOffset val="100"/>
        <c:noMultiLvlLbl val="0"/>
      </c:catAx>
      <c:valAx>
        <c:axId val="228155120"/>
        <c:scaling>
          <c:orientation val="minMax"/>
          <c:max val="1400"/>
          <c:min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770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>
                <a:solidFill>
                  <a:schemeClr val="tx1"/>
                </a:solidFill>
              </a:rPr>
              <a:t>Leguminosas:</a:t>
            </a:r>
            <a:r>
              <a:rPr lang="es-VE" sz="1600" b="1" baseline="0">
                <a:solidFill>
                  <a:schemeClr val="tx1"/>
                </a:solidFill>
              </a:rPr>
              <a:t> Producción 1995-2017</a:t>
            </a:r>
            <a:r>
              <a:rPr lang="es-VE" sz="1600" b="1">
                <a:solidFill>
                  <a:schemeClr val="tx1"/>
                </a:solidFill>
              </a:rPr>
              <a:t>(tn)/</a:t>
            </a:r>
            <a:r>
              <a:rPr lang="es-VE" sz="1600" b="1" i="0" u="none" strike="noStrike" baseline="0">
                <a:effectLst/>
              </a:rPr>
              <a:t>TIC MAT 2017-1995</a:t>
            </a:r>
            <a:br>
              <a:rPr lang="es-VE" sz="1600" b="1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accent1">
                    <a:lumMod val="75000"/>
                  </a:schemeClr>
                </a:solidFill>
              </a:rPr>
              <a:t>MAC-MAT</a:t>
            </a:r>
            <a:r>
              <a:rPr lang="es-VE" sz="1600" b="1" baseline="0">
                <a:solidFill>
                  <a:schemeClr val="tx1"/>
                </a:solidFill>
              </a:rPr>
              <a:t> </a:t>
            </a:r>
            <a:endParaRPr lang="es-VE" sz="16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7.6535817132562106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9.834645477986953E-2"/>
          <c:y val="0.14771138519592714"/>
          <c:w val="0.886635389054097"/>
          <c:h val="0.62297922316771526"/>
        </c:manualLayout>
      </c:layout>
      <c:lineChart>
        <c:grouping val="standard"/>
        <c:varyColors val="0"/>
        <c:ser>
          <c:idx val="0"/>
          <c:order val="0"/>
          <c:tx>
            <c:strRef>
              <c:f>CARAOTA!$A$94</c:f>
              <c:strCache>
                <c:ptCount val="1"/>
                <c:pt idx="0">
                  <c:v>Caraota</c:v>
                </c:pt>
              </c:strCache>
            </c:strRef>
          </c:tx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220774071708682E-2"/>
                  <c:y val="-4.4723959408604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A-405C-85A9-0C2026A87833}"/>
                </c:ext>
              </c:extLst>
            </c:dLbl>
            <c:dLbl>
              <c:idx val="13"/>
              <c:layout>
                <c:manualLayout>
                  <c:x val="-9.5124863242404739E-2"/>
                  <c:y val="-1.1180989852151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8A-405C-85A9-0C2026A87833}"/>
                </c:ext>
              </c:extLst>
            </c:dLbl>
            <c:dLbl>
              <c:idx val="20"/>
              <c:layout>
                <c:manualLayout>
                  <c:x val="-7.9270719368669355E-3"/>
                  <c:y val="1.677148477822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A-405C-85A9-0C2026A878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4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CARAOTA!$B$93:$X$93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CARAOTA!$B$94:$X$94</c:f>
              <c:numCache>
                <c:formatCode>_ * #,##0_ ;_ * \-#,##0_ ;_ * "-"??_ ;_ @_ </c:formatCode>
                <c:ptCount val="23"/>
                <c:pt idx="0">
                  <c:v>19677</c:v>
                </c:pt>
                <c:pt idx="1">
                  <c:v>17099</c:v>
                </c:pt>
                <c:pt idx="2">
                  <c:v>18633</c:v>
                </c:pt>
                <c:pt idx="3">
                  <c:v>17454</c:v>
                </c:pt>
                <c:pt idx="4">
                  <c:v>13891</c:v>
                </c:pt>
                <c:pt idx="5">
                  <c:v>14758</c:v>
                </c:pt>
                <c:pt idx="6">
                  <c:v>12788</c:v>
                </c:pt>
                <c:pt idx="7">
                  <c:v>8234</c:v>
                </c:pt>
                <c:pt idx="8">
                  <c:v>12654</c:v>
                </c:pt>
                <c:pt idx="9">
                  <c:v>17084</c:v>
                </c:pt>
                <c:pt idx="10">
                  <c:v>18968</c:v>
                </c:pt>
                <c:pt idx="11">
                  <c:v>10708</c:v>
                </c:pt>
                <c:pt idx="12">
                  <c:v>20337</c:v>
                </c:pt>
                <c:pt idx="13">
                  <c:v>48320</c:v>
                </c:pt>
                <c:pt idx="14">
                  <c:v>33880</c:v>
                </c:pt>
                <c:pt idx="15">
                  <c:v>34475</c:v>
                </c:pt>
                <c:pt idx="16">
                  <c:v>40376</c:v>
                </c:pt>
                <c:pt idx="17">
                  <c:v>23870</c:v>
                </c:pt>
                <c:pt idx="18">
                  <c:v>6634</c:v>
                </c:pt>
                <c:pt idx="19">
                  <c:v>7578</c:v>
                </c:pt>
                <c:pt idx="20">
                  <c:v>8479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18A-405C-85A9-0C2026A87833}"/>
            </c:ext>
          </c:extLst>
        </c:ser>
        <c:ser>
          <c:idx val="1"/>
          <c:order val="1"/>
          <c:tx>
            <c:strRef>
              <c:f>CARAOTA!$A$95</c:f>
              <c:strCache>
                <c:ptCount val="1"/>
                <c:pt idx="0">
                  <c:v>Frijol</c:v>
                </c:pt>
              </c:strCache>
            </c:strRef>
          </c:tx>
          <c:spPr>
            <a:ln w="412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391602846455505E-2"/>
                  <c:y val="3.3542969556453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8A-405C-85A9-0C2026A8783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8A-405C-85A9-0C2026A87833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8A-405C-85A9-0C2026A87833}"/>
                </c:ext>
              </c:extLst>
            </c:dLbl>
            <c:dLbl>
              <c:idx val="22"/>
              <c:layout>
                <c:manualLayout>
                  <c:x val="-6.3416575494937575E-3"/>
                  <c:y val="-3.074772209341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8A-405C-85A9-0C2026A878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4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CARAOTA!$B$93:$X$93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CARAOTA!$B$95:$X$95</c:f>
              <c:numCache>
                <c:formatCode>_ * #,##0_ ;_ * \-#,##0_ ;_ * "-"??_ ;_ @_ </c:formatCode>
                <c:ptCount val="23"/>
                <c:pt idx="0">
                  <c:v>14188</c:v>
                </c:pt>
                <c:pt idx="1">
                  <c:v>14197</c:v>
                </c:pt>
                <c:pt idx="2">
                  <c:v>13025</c:v>
                </c:pt>
                <c:pt idx="3">
                  <c:v>13687</c:v>
                </c:pt>
                <c:pt idx="4">
                  <c:v>13338</c:v>
                </c:pt>
                <c:pt idx="5">
                  <c:v>10663</c:v>
                </c:pt>
                <c:pt idx="6">
                  <c:v>9280</c:v>
                </c:pt>
                <c:pt idx="7">
                  <c:v>9255</c:v>
                </c:pt>
                <c:pt idx="8">
                  <c:v>15504</c:v>
                </c:pt>
                <c:pt idx="9">
                  <c:v>22486</c:v>
                </c:pt>
                <c:pt idx="10">
                  <c:v>24213</c:v>
                </c:pt>
                <c:pt idx="11">
                  <c:v>8343</c:v>
                </c:pt>
                <c:pt idx="12">
                  <c:v>16771</c:v>
                </c:pt>
                <c:pt idx="13">
                  <c:v>25416</c:v>
                </c:pt>
                <c:pt idx="14">
                  <c:v>31066</c:v>
                </c:pt>
                <c:pt idx="15">
                  <c:v>36396</c:v>
                </c:pt>
                <c:pt idx="16">
                  <c:v>48270</c:v>
                </c:pt>
                <c:pt idx="17">
                  <c:v>23981</c:v>
                </c:pt>
                <c:pt idx="18">
                  <c:v>8154</c:v>
                </c:pt>
                <c:pt idx="19">
                  <c:v>9490</c:v>
                </c:pt>
                <c:pt idx="20">
                  <c:v>14128</c:v>
                </c:pt>
                <c:pt idx="21">
                  <c:v>23243</c:v>
                </c:pt>
                <c:pt idx="22">
                  <c:v>24098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618A-405C-85A9-0C2026A87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238176"/>
        <c:axId val="228238736"/>
      </c:lineChart>
      <c:catAx>
        <c:axId val="22823817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8238736"/>
        <c:crosses val="autoZero"/>
        <c:auto val="1"/>
        <c:lblAlgn val="ctr"/>
        <c:lblOffset val="100"/>
        <c:noMultiLvlLbl val="0"/>
      </c:catAx>
      <c:valAx>
        <c:axId val="228238736"/>
        <c:scaling>
          <c:orientation val="minMax"/>
          <c:max val="50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823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Naranja: Superficie 1995-2017(ha)/</a:t>
            </a:r>
            <a:r>
              <a:rPr lang="es-VE" sz="1600" b="1" i="0" u="none" strike="noStrike" baseline="0">
                <a:solidFill>
                  <a:sysClr val="windowText" lastClr="000000"/>
                </a:solidFill>
                <a:effectLst/>
              </a:rPr>
              <a:t>TIC MAT 2017-1995</a:t>
            </a:r>
            <a:br>
              <a:rPr lang="es-VE" sz="1600" b="1" i="0" u="none" strike="noStrike" baseline="0">
                <a:solidFill>
                  <a:schemeClr val="tx1"/>
                </a:solidFill>
                <a:effectLst/>
              </a:rPr>
            </a:br>
            <a:r>
              <a:rPr lang="es-VE" sz="1600" b="1" i="0" u="none" strike="noStrike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 </a:t>
            </a:r>
            <a:endParaRPr lang="en-US" sz="16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5.7659208904679397E-2"/>
          <c:y val="2.5157232704402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1721625151813748E-2"/>
          <c:y val="0.16879116525528648"/>
          <c:w val="0.89297193276456943"/>
          <c:h val="0.6807214821417763"/>
        </c:manualLayout>
      </c:layout>
      <c:lineChart>
        <c:grouping val="standard"/>
        <c:varyColors val="0"/>
        <c:ser>
          <c:idx val="0"/>
          <c:order val="0"/>
          <c:tx>
            <c:strRef>
              <c:f>NARANJA!$A$8</c:f>
              <c:strCache>
                <c:ptCount val="1"/>
                <c:pt idx="0">
                  <c:v>Superficie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4832290023782078E-2"/>
                  <c:y val="-1.2928132411121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52-467B-B549-BBF781CB3FFB}"/>
                </c:ext>
              </c:extLst>
            </c:dLbl>
            <c:dLbl>
              <c:idx val="3"/>
              <c:layout>
                <c:manualLayout>
                  <c:x val="-5.219453679745982E-2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52-467B-B549-BBF781CB3FFB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52-467B-B549-BBF781CB3FFB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52-467B-B549-BBF781CB3FFB}"/>
                </c:ext>
              </c:extLst>
            </c:dLbl>
            <c:dLbl>
              <c:idx val="14"/>
              <c:layout>
                <c:manualLayout>
                  <c:x val="-8.8572547292659037E-2"/>
                  <c:y val="2.7952480782669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52-467B-B549-BBF781CB3FFB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52-467B-B549-BBF781CB3FFB}"/>
                </c:ext>
              </c:extLst>
            </c:dLbl>
            <c:dLbl>
              <c:idx val="18"/>
              <c:layout>
                <c:manualLayout>
                  <c:x val="-7.9082631511302719E-3"/>
                  <c:y val="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52-467B-B549-BBF781CB3FFB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52-467B-B549-BBF781CB3FFB}"/>
                </c:ext>
              </c:extLst>
            </c:dLbl>
            <c:dLbl>
              <c:idx val="22"/>
              <c:layout>
                <c:manualLayout>
                  <c:x val="-4.2704621016103464E-2"/>
                  <c:y val="2.2361984626135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752-467B-B549-BBF781CB3F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NARANJA!$B$7:$X$7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NARANJA!$B$8:$X$8</c:f>
              <c:numCache>
                <c:formatCode>_ * #,##0_ ;_ * \-#,##0_ ;_ * "-"??_ ;_ @_ </c:formatCode>
                <c:ptCount val="23"/>
                <c:pt idx="0">
                  <c:v>38648</c:v>
                </c:pt>
                <c:pt idx="1">
                  <c:v>35577</c:v>
                </c:pt>
                <c:pt idx="2" formatCode="#,##0">
                  <c:v>35523</c:v>
                </c:pt>
                <c:pt idx="3" formatCode="#,##0">
                  <c:v>29671</c:v>
                </c:pt>
                <c:pt idx="4" formatCode="#,##0">
                  <c:v>29348</c:v>
                </c:pt>
                <c:pt idx="5" formatCode="#,##0">
                  <c:v>31084</c:v>
                </c:pt>
                <c:pt idx="6" formatCode="#,##0">
                  <c:v>33017</c:v>
                </c:pt>
                <c:pt idx="7" formatCode="#,##0">
                  <c:v>31121</c:v>
                </c:pt>
                <c:pt idx="8" formatCode="#,##0">
                  <c:v>29540</c:v>
                </c:pt>
                <c:pt idx="9" formatCode="#,##0">
                  <c:v>29819</c:v>
                </c:pt>
                <c:pt idx="10" formatCode="#,##0">
                  <c:v>30612</c:v>
                </c:pt>
                <c:pt idx="11" formatCode="#,##0">
                  <c:v>27451</c:v>
                </c:pt>
                <c:pt idx="12" formatCode="#,##0">
                  <c:v>30460</c:v>
                </c:pt>
                <c:pt idx="13" formatCode="#,##0">
                  <c:v>23186</c:v>
                </c:pt>
                <c:pt idx="14" formatCode="#,##0">
                  <c:v>39793</c:v>
                </c:pt>
                <c:pt idx="15" formatCode="#,##0">
                  <c:v>24354</c:v>
                </c:pt>
                <c:pt idx="16" formatCode="#,##0">
                  <c:v>26415</c:v>
                </c:pt>
                <c:pt idx="17" formatCode="#,##0">
                  <c:v>40102</c:v>
                </c:pt>
                <c:pt idx="18" formatCode="#,##0">
                  <c:v>25314</c:v>
                </c:pt>
                <c:pt idx="19" formatCode="#,##0">
                  <c:v>33954</c:v>
                </c:pt>
                <c:pt idx="20" formatCode="#,##0">
                  <c:v>30402</c:v>
                </c:pt>
                <c:pt idx="21" formatCode="#,##0">
                  <c:v>22156</c:v>
                </c:pt>
                <c:pt idx="22" formatCode="#,##0">
                  <c:v>18084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752-467B-B549-BBF781CB3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020560"/>
        <c:axId val="225189456"/>
      </c:lineChart>
      <c:catAx>
        <c:axId val="225020560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5189456"/>
        <c:crosses val="autoZero"/>
        <c:auto val="1"/>
        <c:lblAlgn val="ctr"/>
        <c:lblOffset val="100"/>
        <c:noMultiLvlLbl val="0"/>
      </c:catAx>
      <c:valAx>
        <c:axId val="225189456"/>
        <c:scaling>
          <c:orientation val="minMax"/>
          <c:max val="42000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502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baseline="0">
                <a:solidFill>
                  <a:sysClr val="windowText" lastClr="000000"/>
                </a:solidFill>
                <a:effectLst/>
              </a:rPr>
              <a:t>Leguminosas: Superficie 1995-2017(tn)/TIC MAT 2017-1995</a:t>
            </a:r>
            <a:br>
              <a:rPr lang="es-VE" sz="1800" b="1" i="0" baseline="0">
                <a:solidFill>
                  <a:sysClr val="windowText" lastClr="000000"/>
                </a:solidFill>
                <a:effectLst/>
              </a:rPr>
            </a:br>
            <a:r>
              <a:rPr lang="es-VE" sz="1800" b="1" i="0" baseline="0">
                <a:solidFill>
                  <a:sysClr val="windowText" lastClr="000000"/>
                </a:solidFill>
                <a:effectLst/>
              </a:rPr>
              <a:t>MAC-MAT </a:t>
            </a:r>
            <a:endParaRPr lang="es-VE" sz="16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4.4037194491963194E-2"/>
          <c:y val="1.3976240391334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88302944022E-2"/>
          <c:y val="0.16879116525528648"/>
          <c:w val="0.89297193276456943"/>
          <c:h val="0.59127354363723406"/>
        </c:manualLayout>
      </c:layout>
      <c:lineChart>
        <c:grouping val="standard"/>
        <c:varyColors val="0"/>
        <c:ser>
          <c:idx val="0"/>
          <c:order val="0"/>
          <c:tx>
            <c:strRef>
              <c:f>CARAOTA!$A$100</c:f>
              <c:strCache>
                <c:ptCount val="1"/>
                <c:pt idx="0">
                  <c:v>Caraota</c:v>
                </c:pt>
              </c:strCache>
            </c:strRef>
          </c:tx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704621016103464E-2"/>
                  <c:y val="-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99-4EF0-B679-DFA88A0580FD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99-4EF0-B679-DFA88A0580FD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99-4EF0-B679-DFA88A0580FD}"/>
                </c:ext>
              </c:extLst>
            </c:dLbl>
            <c:dLbl>
              <c:idx val="20"/>
              <c:layout>
                <c:manualLayout>
                  <c:x val="-4.7449578906781625E-3"/>
                  <c:y val="8.3857442348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99-4EF0-B679-DFA88A0580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CARAOTA!$B$99:$X$99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CARAOTA!$B$100:$X$100</c:f>
              <c:numCache>
                <c:formatCode>_ * #,##0_ ;_ * \-#,##0_ ;_ * "-"??_ ;_ @_ </c:formatCode>
                <c:ptCount val="23"/>
                <c:pt idx="0">
                  <c:v>26088</c:v>
                </c:pt>
                <c:pt idx="1">
                  <c:v>22389</c:v>
                </c:pt>
                <c:pt idx="2">
                  <c:v>22166</c:v>
                </c:pt>
                <c:pt idx="3">
                  <c:v>22545</c:v>
                </c:pt>
                <c:pt idx="4">
                  <c:v>17083</c:v>
                </c:pt>
                <c:pt idx="5">
                  <c:v>17218</c:v>
                </c:pt>
                <c:pt idx="6">
                  <c:v>15673</c:v>
                </c:pt>
                <c:pt idx="7">
                  <c:v>10026</c:v>
                </c:pt>
                <c:pt idx="8">
                  <c:v>15575</c:v>
                </c:pt>
                <c:pt idx="9">
                  <c:v>19992</c:v>
                </c:pt>
                <c:pt idx="10">
                  <c:v>22776</c:v>
                </c:pt>
                <c:pt idx="11">
                  <c:v>12605</c:v>
                </c:pt>
                <c:pt idx="12">
                  <c:v>23741</c:v>
                </c:pt>
                <c:pt idx="13">
                  <c:v>59338</c:v>
                </c:pt>
                <c:pt idx="14">
                  <c:v>36655</c:v>
                </c:pt>
                <c:pt idx="15">
                  <c:v>25174</c:v>
                </c:pt>
                <c:pt idx="16">
                  <c:v>43887</c:v>
                </c:pt>
                <c:pt idx="17">
                  <c:v>29737</c:v>
                </c:pt>
                <c:pt idx="18">
                  <c:v>8241</c:v>
                </c:pt>
                <c:pt idx="19">
                  <c:v>9939</c:v>
                </c:pt>
                <c:pt idx="20">
                  <c:v>11969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1799-4EF0-B679-DFA88A0580FD}"/>
            </c:ext>
          </c:extLst>
        </c:ser>
        <c:ser>
          <c:idx val="1"/>
          <c:order val="1"/>
          <c:tx>
            <c:strRef>
              <c:f>CARAOTA!$A$101</c:f>
              <c:strCache>
                <c:ptCount val="1"/>
                <c:pt idx="0">
                  <c:v>Frijol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9541315755651368E-2"/>
                  <c:y val="5.590496156533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99-4EF0-B679-DFA88A0580FD}"/>
                </c:ext>
              </c:extLst>
            </c:dLbl>
            <c:dLbl>
              <c:idx val="10"/>
              <c:layout>
                <c:manualLayout>
                  <c:x val="-6.0102799948590059E-2"/>
                  <c:y val="-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99-4EF0-B679-DFA88A0580FD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99-4EF0-B679-DFA88A0580FD}"/>
                </c:ext>
              </c:extLst>
            </c:dLbl>
            <c:dLbl>
              <c:idx val="22"/>
              <c:layout>
                <c:manualLayout>
                  <c:x val="-4.7449578906781625E-3"/>
                  <c:y val="-2.7952480782669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99-4EF0-B679-DFA88A0580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CARAOTA!$B$99:$X$99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CARAOTA!$B$101:$X$101</c:f>
              <c:numCache>
                <c:formatCode>_ * #,##0_ ;_ * \-#,##0_ ;_ * "-"??_ ;_ @_ </c:formatCode>
                <c:ptCount val="23"/>
                <c:pt idx="0">
                  <c:v>19112</c:v>
                </c:pt>
                <c:pt idx="1">
                  <c:v>19842</c:v>
                </c:pt>
                <c:pt idx="2">
                  <c:v>19615</c:v>
                </c:pt>
                <c:pt idx="3">
                  <c:v>18964</c:v>
                </c:pt>
                <c:pt idx="4">
                  <c:v>17905</c:v>
                </c:pt>
                <c:pt idx="5">
                  <c:v>13965</c:v>
                </c:pt>
                <c:pt idx="6">
                  <c:v>12017</c:v>
                </c:pt>
                <c:pt idx="7">
                  <c:v>12124</c:v>
                </c:pt>
                <c:pt idx="8">
                  <c:v>19268</c:v>
                </c:pt>
                <c:pt idx="9">
                  <c:v>27334</c:v>
                </c:pt>
                <c:pt idx="10">
                  <c:v>29755</c:v>
                </c:pt>
                <c:pt idx="11">
                  <c:v>9792</c:v>
                </c:pt>
                <c:pt idx="12">
                  <c:v>20118</c:v>
                </c:pt>
                <c:pt idx="13">
                  <c:v>13000</c:v>
                </c:pt>
                <c:pt idx="14">
                  <c:v>23001</c:v>
                </c:pt>
                <c:pt idx="15">
                  <c:v>30336</c:v>
                </c:pt>
                <c:pt idx="16">
                  <c:v>47056</c:v>
                </c:pt>
                <c:pt idx="17">
                  <c:v>28782</c:v>
                </c:pt>
                <c:pt idx="18">
                  <c:v>10832</c:v>
                </c:pt>
                <c:pt idx="19">
                  <c:v>11837</c:v>
                </c:pt>
                <c:pt idx="20">
                  <c:v>19931</c:v>
                </c:pt>
                <c:pt idx="21">
                  <c:v>29571</c:v>
                </c:pt>
                <c:pt idx="22">
                  <c:v>30513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1799-4EF0-B679-DFA88A058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242096"/>
        <c:axId val="228242656"/>
      </c:lineChart>
      <c:catAx>
        <c:axId val="22824209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8242656"/>
        <c:crosses val="autoZero"/>
        <c:auto val="1"/>
        <c:lblAlgn val="ctr"/>
        <c:lblOffset val="100"/>
        <c:noMultiLvlLbl val="0"/>
      </c:catAx>
      <c:valAx>
        <c:axId val="228242656"/>
        <c:scaling>
          <c:orientation val="minMax"/>
          <c:max val="60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824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effectLst/>
              </a:rPr>
              <a:t>Leguminosas</a:t>
            </a:r>
            <a:r>
              <a:rPr lang="es-VE" sz="1600" b="1" i="0" baseline="0">
                <a:solidFill>
                  <a:schemeClr val="tx1"/>
                </a:solidFill>
                <a:effectLst/>
              </a:rPr>
              <a:t>: Rendimiento 1995-2017(kg/ha)/</a:t>
            </a:r>
            <a:r>
              <a:rPr lang="es-VE" sz="1600" b="1" i="0" u="none" strike="noStrike" baseline="0">
                <a:effectLst/>
              </a:rPr>
              <a:t>TIC MAT 2017-1995</a:t>
            </a:r>
            <a:br>
              <a:rPr lang="es-VE" sz="1600" b="1" i="0" baseline="0">
                <a:solidFill>
                  <a:schemeClr val="tx1"/>
                </a:solidFill>
                <a:effectLst/>
              </a:rPr>
            </a:br>
            <a:r>
              <a:rPr lang="es-VE" sz="1600" b="1" i="0" baseline="0">
                <a:solidFill>
                  <a:schemeClr val="tx1"/>
                </a:solidFill>
                <a:effectLst/>
              </a:rPr>
              <a:t>MAC-MAT </a:t>
            </a:r>
            <a:endParaRPr lang="es-VE" sz="16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02016669624482"/>
          <c:y val="3.7037044752123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99465413818E-2"/>
          <c:y val="0.17297633066206947"/>
          <c:w val="0.89297191943533749"/>
          <c:h val="0.61846052961307529"/>
        </c:manualLayout>
      </c:layout>
      <c:lineChart>
        <c:grouping val="standard"/>
        <c:varyColors val="0"/>
        <c:ser>
          <c:idx val="0"/>
          <c:order val="0"/>
          <c:tx>
            <c:strRef>
              <c:f>CARAOTA!$A$107</c:f>
              <c:strCache>
                <c:ptCount val="1"/>
                <c:pt idx="0">
                  <c:v>Caraota</c:v>
                </c:pt>
              </c:strCache>
            </c:strRef>
          </c:tx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591933570581258E-2"/>
                  <c:y val="-4.2328051145284158E-2"/>
                </c:manualLayout>
              </c:layout>
              <c:tx>
                <c:rich>
                  <a:bodyPr/>
                  <a:lstStyle/>
                  <a:p>
                    <a:fld id="{960ACA60-49AC-49BF-BF1C-2CD11BB27F26}" type="CELLREF">
                      <a:rPr lang="en-US"/>
                      <a:pPr/>
                      <a:t>[CELLREF]</a:t>
                    </a:fld>
                    <a:endParaRPr lang="es-V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{960ACA60-49AC-49BF-BF1C-2CD11BB27F26}</c15:txfldGUID>
                      <c15:f>CARAOTA!$B$107</c15:f>
                      <c15:dlblFieldTableCache>
                        <c:ptCount val="1"/>
                        <c:pt idx="0">
                          <c:v> 754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33D3-4401-B94B-E6ECE0D77B57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D3-4401-B94B-E6ECE0D77B57}"/>
                </c:ext>
              </c:extLst>
            </c:dLbl>
            <c:dLbl>
              <c:idx val="18"/>
              <c:layout>
                <c:manualLayout>
                  <c:x val="-1.1598653410865188E-16"/>
                  <c:y val="5.8201070324765722E-2"/>
                </c:manualLayout>
              </c:layout>
              <c:tx>
                <c:rich>
                  <a:bodyPr/>
                  <a:lstStyle/>
                  <a:p>
                    <a:fld id="{42C67FB9-AE4C-46D3-AF11-A790A677E239}" type="CELLREF">
                      <a:rPr lang="en-US"/>
                      <a:pPr/>
                      <a:t>[CELLREF]</a:t>
                    </a:fld>
                    <a:endParaRPr lang="es-V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{42C67FB9-AE4C-46D3-AF11-A790A677E239}</c15:txfldGUID>
                      <c15:f>CARAOTA!$V$107</c15:f>
                      <c15:dlblFieldTableCache>
                        <c:ptCount val="1"/>
                        <c:pt idx="0">
                          <c:v> 708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33D3-4401-B94B-E6ECE0D77B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CARAOTA!$B$106:$X$106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CARAOTA!$B$107:$X$107</c:f>
              <c:numCache>
                <c:formatCode>_ * #,##0_ ;_ * \-#,##0_ ;_ * "-"??_ ;_ @_ </c:formatCode>
                <c:ptCount val="23"/>
                <c:pt idx="0">
                  <c:v>754.25482980680772</c:v>
                </c:pt>
                <c:pt idx="1">
                  <c:v>763.72325695654115</c:v>
                </c:pt>
                <c:pt idx="2">
                  <c:v>840.61174772173592</c:v>
                </c:pt>
                <c:pt idx="3">
                  <c:v>774.1849634065203</c:v>
                </c:pt>
                <c:pt idx="4">
                  <c:v>813.14757361119234</c:v>
                </c:pt>
                <c:pt idx="5">
                  <c:v>857.12626321291668</c:v>
                </c:pt>
                <c:pt idx="6">
                  <c:v>815.92547693485619</c:v>
                </c:pt>
                <c:pt idx="7">
                  <c:v>821.26471174945152</c:v>
                </c:pt>
                <c:pt idx="8">
                  <c:v>812.45585874799349</c:v>
                </c:pt>
                <c:pt idx="9">
                  <c:v>854.54181672669074</c:v>
                </c:pt>
                <c:pt idx="10">
                  <c:v>832.80646294344933</c:v>
                </c:pt>
                <c:pt idx="11">
                  <c:v>849.50416501388338</c:v>
                </c:pt>
                <c:pt idx="12">
                  <c:v>856.61935049071224</c:v>
                </c:pt>
                <c:pt idx="13">
                  <c:v>814.31797499073116</c:v>
                </c:pt>
                <c:pt idx="14">
                  <c:v>924.29409357522854</c:v>
                </c:pt>
                <c:pt idx="15">
                  <c:v>1369.468499245253</c:v>
                </c:pt>
                <c:pt idx="16">
                  <c:v>919.99908856836873</c:v>
                </c:pt>
                <c:pt idx="17">
                  <c:v>802.70370245821698</c:v>
                </c:pt>
                <c:pt idx="18">
                  <c:v>804.99939327751486</c:v>
                </c:pt>
                <c:pt idx="19">
                  <c:v>762.45095079987925</c:v>
                </c:pt>
                <c:pt idx="20">
                  <c:v>708.41340128665718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3D3-4401-B94B-E6ECE0D77B57}"/>
            </c:ext>
          </c:extLst>
        </c:ser>
        <c:ser>
          <c:idx val="1"/>
          <c:order val="1"/>
          <c:tx>
            <c:strRef>
              <c:f>CARAOTA!$A$108</c:f>
              <c:strCache>
                <c:ptCount val="1"/>
                <c:pt idx="0">
                  <c:v>Frijol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95966785290629E-2"/>
                  <c:y val="3.17460383589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D3-4401-B94B-E6ECE0D77B57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3D3-4401-B94B-E6ECE0D77B57}"/>
                </c:ext>
              </c:extLst>
            </c:dLbl>
            <c:dLbl>
              <c:idx val="22"/>
              <c:layout>
                <c:manualLayout>
                  <c:x val="-2.3197306821730377E-16"/>
                  <c:y val="-3.9682547948703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D3-4401-B94B-E6ECE0D77B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CARAOTA!$B$106:$X$106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CARAOTA!$B$108:$X$108</c:f>
              <c:numCache>
                <c:formatCode>_ * #,##0_ ;_ * \-#,##0_ ;_ * "-"??_ ;_ @_ </c:formatCode>
                <c:ptCount val="23"/>
                <c:pt idx="0">
                  <c:v>742.36082042695693</c:v>
                </c:pt>
                <c:pt idx="1">
                  <c:v>715.50246950912208</c:v>
                </c:pt>
                <c:pt idx="2">
                  <c:v>664.03262809074693</c:v>
                </c:pt>
                <c:pt idx="3">
                  <c:v>721.73592069183712</c:v>
                </c:pt>
                <c:pt idx="4">
                  <c:v>744.93158335660428</c:v>
                </c:pt>
                <c:pt idx="5">
                  <c:v>763.55173648406731</c:v>
                </c:pt>
                <c:pt idx="6">
                  <c:v>772.23932761920605</c:v>
                </c:pt>
                <c:pt idx="7">
                  <c:v>763.36192675684583</c:v>
                </c:pt>
                <c:pt idx="8">
                  <c:v>804.65019721818567</c:v>
                </c:pt>
                <c:pt idx="9">
                  <c:v>822.63847223238463</c:v>
                </c:pt>
                <c:pt idx="10">
                  <c:v>813.74558897664258</c:v>
                </c:pt>
                <c:pt idx="11">
                  <c:v>852.02205882352939</c:v>
                </c:pt>
                <c:pt idx="12">
                  <c:v>833.631573715081</c:v>
                </c:pt>
                <c:pt idx="13">
                  <c:v>1955.0769230769231</c:v>
                </c:pt>
                <c:pt idx="14">
                  <c:v>1350.6369288291812</c:v>
                </c:pt>
                <c:pt idx="15">
                  <c:v>1199.7626582278481</c:v>
                </c:pt>
                <c:pt idx="16">
                  <c:v>1025.7990479428765</c:v>
                </c:pt>
                <c:pt idx="17">
                  <c:v>833.19435758460145</c:v>
                </c:pt>
                <c:pt idx="18">
                  <c:v>752.7695716395865</c:v>
                </c:pt>
                <c:pt idx="19">
                  <c:v>801.72340964771479</c:v>
                </c:pt>
                <c:pt idx="20">
                  <c:v>708.84551703376655</c:v>
                </c:pt>
                <c:pt idx="21">
                  <c:v>786.00656048155281</c:v>
                </c:pt>
                <c:pt idx="22">
                  <c:v>789.7617408973224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33D3-4401-B94B-E6ECE0D77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66944"/>
        <c:axId val="228567504"/>
      </c:lineChart>
      <c:catAx>
        <c:axId val="228566944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8567504"/>
        <c:crosses val="autoZero"/>
        <c:auto val="1"/>
        <c:lblAlgn val="ctr"/>
        <c:lblOffset val="100"/>
        <c:noMultiLvlLbl val="0"/>
      </c:catAx>
      <c:valAx>
        <c:axId val="228567504"/>
        <c:scaling>
          <c:orientation val="minMax"/>
          <c:max val="20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856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>
                <a:solidFill>
                  <a:schemeClr val="tx1"/>
                </a:solidFill>
              </a:rPr>
              <a:t>Frijol:</a:t>
            </a:r>
            <a:r>
              <a:rPr lang="es-VE" sz="1600" b="1" baseline="0">
                <a:solidFill>
                  <a:schemeClr val="tx1"/>
                </a:solidFill>
              </a:rPr>
              <a:t> Producción 1995-2017</a:t>
            </a:r>
            <a:r>
              <a:rPr lang="es-VE" sz="1600" b="1">
                <a:solidFill>
                  <a:schemeClr val="tx1"/>
                </a:solidFill>
              </a:rPr>
              <a:t>(tn)/</a:t>
            </a:r>
            <a:r>
              <a:rPr lang="es-VE" sz="1600" b="1" i="0" u="none" strike="noStrike" baseline="0">
                <a:effectLst/>
              </a:rPr>
              <a:t>TIC MAT 2017-1995</a:t>
            </a:r>
            <a:br>
              <a:rPr lang="es-VE" sz="1600" b="1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accent1">
                    <a:lumMod val="75000"/>
                  </a:schemeClr>
                </a:solidFill>
              </a:rPr>
              <a:t>MAC-MAT</a:t>
            </a:r>
            <a:r>
              <a:rPr lang="es-VE" sz="1600" b="1" baseline="0">
                <a:solidFill>
                  <a:schemeClr val="tx1"/>
                </a:solidFill>
              </a:rPr>
              <a:t> </a:t>
            </a:r>
            <a:br>
              <a:rPr lang="es-VE" sz="1600" b="1" baseline="0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tx1"/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9.834645477986953E-2"/>
          <c:y val="0.14771138519592714"/>
          <c:w val="0.886635389054097"/>
          <c:h val="0.71801769919669223"/>
        </c:manualLayout>
      </c:layout>
      <c:lineChart>
        <c:grouping val="standard"/>
        <c:varyColors val="0"/>
        <c:ser>
          <c:idx val="0"/>
          <c:order val="0"/>
          <c:tx>
            <c:strRef>
              <c:f>FRIJOL!$A$4</c:f>
              <c:strCache>
                <c:ptCount val="1"/>
                <c:pt idx="0">
                  <c:v>MAT</c:v>
                </c:pt>
              </c:strCache>
            </c:strRef>
          </c:tx>
          <c:spPr>
            <a:ln w="476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04994529696186E-2"/>
                  <c:y val="-4.1928711945567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40-495F-9F3D-6925B68C5C9F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40-495F-9F3D-6925B68C5C9F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40-495F-9F3D-6925B68C5C9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40-495F-9F3D-6925B68C5C9F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40-495F-9F3D-6925B68C5C9F}"/>
                </c:ext>
              </c:extLst>
            </c:dLbl>
            <c:dLbl>
              <c:idx val="18"/>
              <c:layout>
                <c:manualLayout>
                  <c:x val="-8.0856133756043808E-2"/>
                  <c:y val="2.7952474630377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40-495F-9F3D-6925B68C5C9F}"/>
                </c:ext>
              </c:extLst>
            </c:dLbl>
            <c:dLbl>
              <c:idx val="22"/>
              <c:layout>
                <c:manualLayout>
                  <c:x val="0"/>
                  <c:y val="-2.515722716734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40-495F-9F3D-6925B68C5C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FRIJOL!$B$3:$X$3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FRIJOL!$B$4:$X$4</c:f>
              <c:numCache>
                <c:formatCode>_ * #,##0_ ;_ * \-#,##0_ ;_ * "-"??_ ;_ @_ </c:formatCode>
                <c:ptCount val="23"/>
                <c:pt idx="0">
                  <c:v>14188</c:v>
                </c:pt>
                <c:pt idx="1">
                  <c:v>14197</c:v>
                </c:pt>
                <c:pt idx="2" formatCode="#,##0">
                  <c:v>13025</c:v>
                </c:pt>
                <c:pt idx="3" formatCode="#,##0">
                  <c:v>13687</c:v>
                </c:pt>
                <c:pt idx="4" formatCode="#,##0">
                  <c:v>13338</c:v>
                </c:pt>
                <c:pt idx="5" formatCode="#,##0">
                  <c:v>10663</c:v>
                </c:pt>
                <c:pt idx="6" formatCode="#,##0">
                  <c:v>9280</c:v>
                </c:pt>
                <c:pt idx="7" formatCode="#,##0">
                  <c:v>9255</c:v>
                </c:pt>
                <c:pt idx="8" formatCode="#,##0">
                  <c:v>15504</c:v>
                </c:pt>
                <c:pt idx="9" formatCode="#,##0">
                  <c:v>22486</c:v>
                </c:pt>
                <c:pt idx="10" formatCode="#,##0">
                  <c:v>24213</c:v>
                </c:pt>
                <c:pt idx="11" formatCode="#,##0">
                  <c:v>8343</c:v>
                </c:pt>
                <c:pt idx="12" formatCode="#,##0">
                  <c:v>16771</c:v>
                </c:pt>
                <c:pt idx="13" formatCode="#,##0">
                  <c:v>25416</c:v>
                </c:pt>
                <c:pt idx="14" formatCode="#,##0">
                  <c:v>31066</c:v>
                </c:pt>
                <c:pt idx="15" formatCode="#,##0">
                  <c:v>36396</c:v>
                </c:pt>
                <c:pt idx="16" formatCode="#,##0">
                  <c:v>48270</c:v>
                </c:pt>
                <c:pt idx="17" formatCode="#,##0">
                  <c:v>23981</c:v>
                </c:pt>
                <c:pt idx="18" formatCode="#,##0">
                  <c:v>8154</c:v>
                </c:pt>
                <c:pt idx="19" formatCode="#,##0">
                  <c:v>9490</c:v>
                </c:pt>
                <c:pt idx="20" formatCode="#,##0">
                  <c:v>14128</c:v>
                </c:pt>
                <c:pt idx="21" formatCode="#,##0">
                  <c:v>23243</c:v>
                </c:pt>
                <c:pt idx="22" formatCode="#,##0">
                  <c:v>24098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E40-495F-9F3D-6925B68C5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70864"/>
        <c:axId val="228571424"/>
      </c:lineChart>
      <c:catAx>
        <c:axId val="228570864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8571424"/>
        <c:crosses val="autoZero"/>
        <c:auto val="1"/>
        <c:lblAlgn val="ctr"/>
        <c:lblOffset val="100"/>
        <c:noMultiLvlLbl val="0"/>
      </c:catAx>
      <c:valAx>
        <c:axId val="228571424"/>
        <c:scaling>
          <c:orientation val="minMax"/>
          <c:max val="51000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857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Frijol: Superficie 1995-2017(ha)/</a:t>
            </a:r>
            <a:r>
              <a:rPr lang="es-VE" sz="1600" b="1" i="0" u="none" strike="noStrike" baseline="0">
                <a:solidFill>
                  <a:sysClr val="windowText" lastClr="000000"/>
                </a:solidFill>
                <a:effectLst/>
              </a:rPr>
              <a:t>TIC MAT 2017-1995</a:t>
            </a:r>
            <a:br>
              <a:rPr lang="es-VE" sz="1600" b="1" i="0" u="none" strike="noStrike" baseline="0">
                <a:solidFill>
                  <a:schemeClr val="tx1"/>
                </a:solidFill>
                <a:effectLst/>
              </a:rPr>
            </a:br>
            <a:r>
              <a:rPr lang="es-VE" sz="1600" b="1" i="0" u="none" strike="noStrike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 </a:t>
            </a:r>
            <a:endParaRPr lang="en-US" sz="1600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88302944022E-2"/>
          <c:y val="0.16879116525528648"/>
          <c:w val="0.89297193276456943"/>
          <c:h val="0.65276900135910687"/>
        </c:manualLayout>
      </c:layout>
      <c:lineChart>
        <c:grouping val="standard"/>
        <c:varyColors val="0"/>
        <c:ser>
          <c:idx val="0"/>
          <c:order val="0"/>
          <c:tx>
            <c:strRef>
              <c:f>FRIJOL!$A$7</c:f>
              <c:strCache>
                <c:ptCount val="1"/>
                <c:pt idx="0">
                  <c:v>Superficie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796357864973197E-2"/>
                  <c:y val="-4.192872117400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4F-4FF9-AFC3-EF0D3F02481C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4F-4FF9-AFC3-EF0D3F02481C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F-4FF9-AFC3-EF0D3F02481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4F-4FF9-AFC3-EF0D3F02481C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4F-4FF9-AFC3-EF0D3F02481C}"/>
                </c:ext>
              </c:extLst>
            </c:dLbl>
            <c:dLbl>
              <c:idx val="18"/>
              <c:layout>
                <c:manualLayout>
                  <c:x val="-1.1598651966373798E-16"/>
                  <c:y val="4.4723969252271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4F-4FF9-AFC3-EF0D3F02481C}"/>
                </c:ext>
              </c:extLst>
            </c:dLbl>
            <c:dLbl>
              <c:idx val="22"/>
              <c:layout>
                <c:manualLayout>
                  <c:x val="-1.1071568411582612E-2"/>
                  <c:y val="-3.3542976939203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4F-4FF9-AFC3-EF0D3F0248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FRIJOL!$B$6:$X$6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FRIJOL!$B$7:$X$7</c:f>
              <c:numCache>
                <c:formatCode>_ * #,##0_ ;_ * \-#,##0_ ;_ * "-"??_ ;_ @_ </c:formatCode>
                <c:ptCount val="23"/>
                <c:pt idx="0">
                  <c:v>19112</c:v>
                </c:pt>
                <c:pt idx="1">
                  <c:v>19842</c:v>
                </c:pt>
                <c:pt idx="2" formatCode="#,##0">
                  <c:v>19615</c:v>
                </c:pt>
                <c:pt idx="3" formatCode="#,##0">
                  <c:v>18964</c:v>
                </c:pt>
                <c:pt idx="4" formatCode="#,##0">
                  <c:v>17905</c:v>
                </c:pt>
                <c:pt idx="5" formatCode="#,##0">
                  <c:v>13965</c:v>
                </c:pt>
                <c:pt idx="6" formatCode="#,##0">
                  <c:v>12017</c:v>
                </c:pt>
                <c:pt idx="7" formatCode="#,##0">
                  <c:v>12124</c:v>
                </c:pt>
                <c:pt idx="8" formatCode="#,##0">
                  <c:v>19268</c:v>
                </c:pt>
                <c:pt idx="9" formatCode="#,##0">
                  <c:v>27334</c:v>
                </c:pt>
                <c:pt idx="10" formatCode="#,##0">
                  <c:v>29755</c:v>
                </c:pt>
                <c:pt idx="11" formatCode="#,##0">
                  <c:v>9792</c:v>
                </c:pt>
                <c:pt idx="12" formatCode="#,##0">
                  <c:v>20118</c:v>
                </c:pt>
                <c:pt idx="13" formatCode="#,##0">
                  <c:v>13000</c:v>
                </c:pt>
                <c:pt idx="14" formatCode="#,##0">
                  <c:v>23001</c:v>
                </c:pt>
                <c:pt idx="15" formatCode="#,##0">
                  <c:v>30336</c:v>
                </c:pt>
                <c:pt idx="16" formatCode="#,##0">
                  <c:v>47056</c:v>
                </c:pt>
                <c:pt idx="17" formatCode="#,##0">
                  <c:v>28782</c:v>
                </c:pt>
                <c:pt idx="18" formatCode="#,##0">
                  <c:v>10832</c:v>
                </c:pt>
                <c:pt idx="19" formatCode="#,##0">
                  <c:v>11837</c:v>
                </c:pt>
                <c:pt idx="20" formatCode="#,##0">
                  <c:v>19931</c:v>
                </c:pt>
                <c:pt idx="21" formatCode="#,##0">
                  <c:v>29571</c:v>
                </c:pt>
                <c:pt idx="22" formatCode="#,##0">
                  <c:v>30513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44F-4FF9-AFC3-EF0D3F024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244336"/>
        <c:axId val="228243776"/>
      </c:lineChart>
      <c:catAx>
        <c:axId val="22824433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8243776"/>
        <c:crosses val="autoZero"/>
        <c:auto val="1"/>
        <c:lblAlgn val="ctr"/>
        <c:lblOffset val="100"/>
        <c:noMultiLvlLbl val="0"/>
      </c:catAx>
      <c:valAx>
        <c:axId val="228243776"/>
        <c:scaling>
          <c:orientation val="minMax"/>
          <c:max val="50000"/>
          <c:min val="5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824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u="none" strike="noStrike" baseline="0">
                <a:effectLst/>
              </a:rPr>
              <a:t>Frijol</a:t>
            </a:r>
            <a:r>
              <a:rPr lang="es-VE" sz="1800" b="1" i="0" baseline="0">
                <a:solidFill>
                  <a:schemeClr val="tx1"/>
                </a:solidFill>
                <a:effectLst/>
              </a:rPr>
              <a:t>: Rendimiento 1995-2017(kg/ha)/</a:t>
            </a:r>
            <a:r>
              <a:rPr lang="es-VE" sz="1800" b="1" i="0" u="none" strike="noStrike" baseline="0">
                <a:effectLst/>
              </a:rPr>
              <a:t>TIC MAT 2017-1995</a:t>
            </a:r>
            <a:br>
              <a:rPr lang="es-VE" sz="1800" b="1" i="0" baseline="0">
                <a:solidFill>
                  <a:schemeClr val="tx1"/>
                </a:solidFill>
                <a:effectLst/>
              </a:rPr>
            </a:br>
            <a:r>
              <a:rPr lang="es-VE" sz="1800" b="1" i="0" baseline="0">
                <a:solidFill>
                  <a:schemeClr val="tx1"/>
                </a:solidFill>
                <a:effectLst/>
              </a:rPr>
              <a:t>MAC-MAT </a:t>
            </a:r>
            <a:endParaRPr lang="es-VE" sz="18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9312771846579677"/>
          <c:y val="2.6455031965802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99465413818E-2"/>
          <c:y val="0.17297633066206947"/>
          <c:w val="0.89297191943533749"/>
          <c:h val="0.69782562551048322"/>
        </c:manualLayout>
      </c:layout>
      <c:lineChart>
        <c:grouping val="standard"/>
        <c:varyColors val="0"/>
        <c:ser>
          <c:idx val="0"/>
          <c:order val="0"/>
          <c:tx>
            <c:strRef>
              <c:f>FRIJOL!$A$10</c:f>
              <c:strCache>
                <c:ptCount val="1"/>
                <c:pt idx="0">
                  <c:v>Rendimiento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564061609736509E-2"/>
                  <c:y val="2.9710459048964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B5-41AE-8801-989068C6214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B5-41AE-8801-989068C6214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B5-41AE-8801-989068C62140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B5-41AE-8801-989068C62140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B5-41AE-8801-989068C62140}"/>
                </c:ext>
              </c:extLst>
            </c:dLbl>
            <c:dLbl>
              <c:idx val="22"/>
              <c:layout>
                <c:manualLayout>
                  <c:x val="-2.3379817736306095E-3"/>
                  <c:y val="2.5098117964029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B5-41AE-8801-989068C62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FRIJOL!$B$9:$X$9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FRIJOL!$B$10:$X$10</c:f>
              <c:numCache>
                <c:formatCode>_ * #,##0_ ;_ * \-#,##0_ ;_ * "-"??_ ;_ @_ </c:formatCode>
                <c:ptCount val="23"/>
                <c:pt idx="0">
                  <c:v>742.36082042695693</c:v>
                </c:pt>
                <c:pt idx="1">
                  <c:v>715.50246950912208</c:v>
                </c:pt>
                <c:pt idx="2" formatCode="#,##0">
                  <c:v>664.03262809074693</c:v>
                </c:pt>
                <c:pt idx="3" formatCode="#,##0">
                  <c:v>721.73592069183712</c:v>
                </c:pt>
                <c:pt idx="4" formatCode="#,##0">
                  <c:v>744.93158335660428</c:v>
                </c:pt>
                <c:pt idx="5" formatCode="#,##0">
                  <c:v>763.55173648406731</c:v>
                </c:pt>
                <c:pt idx="6" formatCode="#,##0">
                  <c:v>772.23932761920605</c:v>
                </c:pt>
                <c:pt idx="7" formatCode="#,##0">
                  <c:v>763.36192675684583</c:v>
                </c:pt>
                <c:pt idx="8" formatCode="#,##0">
                  <c:v>804.65019721818567</c:v>
                </c:pt>
                <c:pt idx="9" formatCode="#,##0">
                  <c:v>822.63847223238463</c:v>
                </c:pt>
                <c:pt idx="10" formatCode="#,##0">
                  <c:v>813.74558897664258</c:v>
                </c:pt>
                <c:pt idx="11" formatCode="#,##0">
                  <c:v>852.02205882352939</c:v>
                </c:pt>
                <c:pt idx="12" formatCode="#,##0">
                  <c:v>833.631573715081</c:v>
                </c:pt>
                <c:pt idx="13" formatCode="#,##0">
                  <c:v>1955.0769230769231</c:v>
                </c:pt>
                <c:pt idx="14" formatCode="#,##0">
                  <c:v>1350.6369288291812</c:v>
                </c:pt>
                <c:pt idx="15" formatCode="#,##0">
                  <c:v>1199.7626582278481</c:v>
                </c:pt>
                <c:pt idx="16" formatCode="#,##0">
                  <c:v>1025.7990479428765</c:v>
                </c:pt>
                <c:pt idx="17" formatCode="#,##0">
                  <c:v>833.19435758460145</c:v>
                </c:pt>
                <c:pt idx="18" formatCode="#,##0">
                  <c:v>752.7695716395865</c:v>
                </c:pt>
                <c:pt idx="19" formatCode="#,##0">
                  <c:v>801.72340964771479</c:v>
                </c:pt>
                <c:pt idx="20" formatCode="#,##0">
                  <c:v>708.84551703376655</c:v>
                </c:pt>
                <c:pt idx="21">
                  <c:v>786.00656048155281</c:v>
                </c:pt>
                <c:pt idx="22">
                  <c:v>789.7617408973224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F2B5-41AE-8801-989068C62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566704"/>
        <c:axId val="229567264"/>
      </c:lineChart>
      <c:catAx>
        <c:axId val="229566704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9567264"/>
        <c:crosses val="autoZero"/>
        <c:auto val="1"/>
        <c:lblAlgn val="ctr"/>
        <c:lblOffset val="100"/>
        <c:noMultiLvlLbl val="0"/>
      </c:catAx>
      <c:valAx>
        <c:axId val="229567264"/>
        <c:scaling>
          <c:orientation val="minMax"/>
          <c:max val="20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956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>
                <a:solidFill>
                  <a:schemeClr val="tx1"/>
                </a:solidFill>
              </a:rPr>
              <a:t>Soya:</a:t>
            </a:r>
            <a:r>
              <a:rPr lang="es-VE" sz="1600" b="1" baseline="0">
                <a:solidFill>
                  <a:schemeClr val="tx1"/>
                </a:solidFill>
              </a:rPr>
              <a:t> Producción 1995-2017</a:t>
            </a:r>
            <a:r>
              <a:rPr lang="es-VE" sz="1600" b="1">
                <a:solidFill>
                  <a:schemeClr val="tx1"/>
                </a:solidFill>
              </a:rPr>
              <a:t>(tn)/</a:t>
            </a:r>
            <a:r>
              <a:rPr lang="es-VE" sz="1600" b="1" i="0" u="none" strike="noStrike" baseline="0">
                <a:effectLst/>
              </a:rPr>
              <a:t>TIC MAT 2017-1995</a:t>
            </a:r>
            <a:br>
              <a:rPr lang="es-VE" sz="1600" b="1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accent1">
                    <a:lumMod val="75000"/>
                  </a:schemeClr>
                </a:solidFill>
              </a:rPr>
              <a:t>MAC-MAT</a:t>
            </a:r>
            <a:r>
              <a:rPr lang="es-VE" sz="1600" b="1" baseline="0">
                <a:solidFill>
                  <a:schemeClr val="tx1"/>
                </a:solidFill>
              </a:rPr>
              <a:t> </a:t>
            </a:r>
            <a:br>
              <a:rPr lang="es-VE" sz="1600" b="1" baseline="0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7784269793087191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9.834645477986953E-2"/>
          <c:y val="0.14771138519592714"/>
          <c:w val="0.886635389054097"/>
          <c:h val="0.71801769919669223"/>
        </c:manualLayout>
      </c:layout>
      <c:lineChart>
        <c:grouping val="standard"/>
        <c:varyColors val="0"/>
        <c:ser>
          <c:idx val="0"/>
          <c:order val="0"/>
          <c:tx>
            <c:strRef>
              <c:f>SOYA!$A$4</c:f>
              <c:strCache>
                <c:ptCount val="1"/>
                <c:pt idx="0">
                  <c:v>MAT</c:v>
                </c:pt>
              </c:strCache>
            </c:strRef>
          </c:tx>
          <c:spPr>
            <a:ln w="476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96-4847-AA32-26D27743D846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96-4847-AA32-26D27743D846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96-4847-AA32-26D27743D846}"/>
                </c:ext>
              </c:extLst>
            </c:dLbl>
            <c:dLbl>
              <c:idx val="19"/>
              <c:layout>
                <c:manualLayout>
                  <c:x val="-5.5489503558069357E-2"/>
                  <c:y val="1.677148477822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96-4847-AA32-26D27743D846}"/>
                </c:ext>
              </c:extLst>
            </c:dLbl>
            <c:dLbl>
              <c:idx val="22"/>
              <c:layout>
                <c:manualLayout>
                  <c:x val="0"/>
                  <c:y val="-2.515722716734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96-4847-AA32-26D27743D8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SOYA!$B$3:$X$3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SOYA!$B$4:$X$4</c:f>
              <c:numCache>
                <c:formatCode>_ * #,##0_ ;_ * \-#,##0_ ;_ * "-"??_ ;_ @_ </c:formatCode>
                <c:ptCount val="23"/>
                <c:pt idx="0">
                  <c:v>2716</c:v>
                </c:pt>
                <c:pt idx="1">
                  <c:v>6345</c:v>
                </c:pt>
                <c:pt idx="2" formatCode="#,##0">
                  <c:v>6518</c:v>
                </c:pt>
                <c:pt idx="3" formatCode="#,##0">
                  <c:v>5680</c:v>
                </c:pt>
                <c:pt idx="4" formatCode="#,##0">
                  <c:v>5207</c:v>
                </c:pt>
                <c:pt idx="5" formatCode="#,##0">
                  <c:v>4495</c:v>
                </c:pt>
                <c:pt idx="6" formatCode="#,##0">
                  <c:v>4437</c:v>
                </c:pt>
                <c:pt idx="7" formatCode="#,##0">
                  <c:v>4384</c:v>
                </c:pt>
                <c:pt idx="8" formatCode="#,##0">
                  <c:v>3799</c:v>
                </c:pt>
                <c:pt idx="9" formatCode="#,##0">
                  <c:v>2900</c:v>
                </c:pt>
                <c:pt idx="10" formatCode="#,##0">
                  <c:v>3491</c:v>
                </c:pt>
                <c:pt idx="11" formatCode="#,##0">
                  <c:v>23871</c:v>
                </c:pt>
                <c:pt idx="12" formatCode="#,##0">
                  <c:v>42799</c:v>
                </c:pt>
                <c:pt idx="13" formatCode="#,##0">
                  <c:v>50952</c:v>
                </c:pt>
                <c:pt idx="14" formatCode="#,##0">
                  <c:v>54420</c:v>
                </c:pt>
                <c:pt idx="15" formatCode="#,##0">
                  <c:v>65702</c:v>
                </c:pt>
                <c:pt idx="16" formatCode="#,##0">
                  <c:v>49777</c:v>
                </c:pt>
                <c:pt idx="17" formatCode="#,##0">
                  <c:v>41833</c:v>
                </c:pt>
                <c:pt idx="18" formatCode="#,##0">
                  <c:v>17678</c:v>
                </c:pt>
                <c:pt idx="19" formatCode="#,##0">
                  <c:v>5556</c:v>
                </c:pt>
                <c:pt idx="20" formatCode="#,##0">
                  <c:v>5061</c:v>
                </c:pt>
                <c:pt idx="21" formatCode="#,##0">
                  <c:v>8000</c:v>
                </c:pt>
                <c:pt idx="22" formatCode="#,##0">
                  <c:v>8000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396-4847-AA32-26D27743D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470624"/>
        <c:axId val="229471184"/>
      </c:lineChart>
      <c:catAx>
        <c:axId val="229470624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9471184"/>
        <c:crosses val="autoZero"/>
        <c:auto val="1"/>
        <c:lblAlgn val="ctr"/>
        <c:lblOffset val="100"/>
        <c:noMultiLvlLbl val="0"/>
      </c:catAx>
      <c:valAx>
        <c:axId val="229471184"/>
        <c:scaling>
          <c:orientation val="minMax"/>
          <c:max val="66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947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Soya: Superficie 1995-2017(ha)/</a:t>
            </a:r>
            <a:r>
              <a:rPr lang="es-VE" sz="1600" b="1" i="0" u="none" strike="noStrike" baseline="0">
                <a:solidFill>
                  <a:sysClr val="windowText" lastClr="000000"/>
                </a:solidFill>
                <a:effectLst/>
              </a:rPr>
              <a:t>TIC MAT 2017-1995</a:t>
            </a:r>
            <a:br>
              <a:rPr lang="es-VE" sz="1600" b="1" i="0" u="none" strike="noStrike" baseline="0">
                <a:solidFill>
                  <a:schemeClr val="tx1"/>
                </a:solidFill>
                <a:effectLst/>
              </a:rPr>
            </a:br>
            <a:r>
              <a:rPr lang="es-VE" sz="1600" b="1" i="0" u="none" strike="noStrike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 </a:t>
            </a:r>
            <a:endParaRPr lang="en-US" sz="1600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88302944022E-2"/>
          <c:y val="0.16879116525528648"/>
          <c:w val="0.89297193276456943"/>
          <c:h val="0.65276900135910687"/>
        </c:manualLayout>
      </c:layout>
      <c:lineChart>
        <c:grouping val="standard"/>
        <c:varyColors val="0"/>
        <c:ser>
          <c:idx val="0"/>
          <c:order val="0"/>
          <c:tx>
            <c:strRef>
              <c:f>SOYA!$A$7</c:f>
              <c:strCache>
                <c:ptCount val="1"/>
                <c:pt idx="0">
                  <c:v>Superficie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214705234747156E-2"/>
                  <c:y val="-1.6771488469601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A6-4BB9-BACB-17CA0C7AB078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A6-4BB9-BACB-17CA0C7AB078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A6-4BB9-BACB-17CA0C7AB078}"/>
                </c:ext>
              </c:extLst>
            </c:dLbl>
            <c:dLbl>
              <c:idx val="19"/>
              <c:layout>
                <c:manualLayout>
                  <c:x val="-7.433767362062467E-2"/>
                  <c:y val="2.5157232704402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A6-4BB9-BACB-17CA0C7AB078}"/>
                </c:ext>
              </c:extLst>
            </c:dLbl>
            <c:dLbl>
              <c:idx val="22"/>
              <c:layout>
                <c:manualLayout>
                  <c:x val="-1.1071568411582612E-2"/>
                  <c:y val="-3.3542976939203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6-4BB9-BACB-17CA0C7AB0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SOYA!$B$6:$X$6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 formatCode="_ * #,##0.00_ ;_ * \-#,##0.00_ ;_ * &quot;-&quot;??_ ;_ @_ 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SOYA!$B$7:$X$7</c:f>
              <c:numCache>
                <c:formatCode>_ * #,##0_ ;_ * \-#,##0_ ;_ * "-"??_ ;_ @_ </c:formatCode>
                <c:ptCount val="23"/>
                <c:pt idx="0">
                  <c:v>1628</c:v>
                </c:pt>
                <c:pt idx="1">
                  <c:v>2175</c:v>
                </c:pt>
                <c:pt idx="2" formatCode="#,##0">
                  <c:v>2259</c:v>
                </c:pt>
                <c:pt idx="3" formatCode="#,##0">
                  <c:v>2020</c:v>
                </c:pt>
                <c:pt idx="4" formatCode="#,##0">
                  <c:v>1893</c:v>
                </c:pt>
                <c:pt idx="5" formatCode="#,##0">
                  <c:v>1691</c:v>
                </c:pt>
                <c:pt idx="6" formatCode="#,##0">
                  <c:v>1610</c:v>
                </c:pt>
                <c:pt idx="7" formatCode="#,##0">
                  <c:v>1435</c:v>
                </c:pt>
                <c:pt idx="8" formatCode="#,##0">
                  <c:v>1201</c:v>
                </c:pt>
                <c:pt idx="9" formatCode="#,##0">
                  <c:v>1275</c:v>
                </c:pt>
                <c:pt idx="10" formatCode="#,##0">
                  <c:v>1932</c:v>
                </c:pt>
                <c:pt idx="11" formatCode="#,##0">
                  <c:v>13347</c:v>
                </c:pt>
                <c:pt idx="12" formatCode="#,##0">
                  <c:v>25389</c:v>
                </c:pt>
                <c:pt idx="13" formatCode="#,##0">
                  <c:v>30354</c:v>
                </c:pt>
                <c:pt idx="14" formatCode="#,##0">
                  <c:v>30235</c:v>
                </c:pt>
                <c:pt idx="15" formatCode="#,##0">
                  <c:v>40949</c:v>
                </c:pt>
                <c:pt idx="16" formatCode="#,##0">
                  <c:v>42215</c:v>
                </c:pt>
                <c:pt idx="17" formatCode="#,##0">
                  <c:v>34430</c:v>
                </c:pt>
                <c:pt idx="18" formatCode="#,##0">
                  <c:v>15629</c:v>
                </c:pt>
                <c:pt idx="19" formatCode="#,##0">
                  <c:v>5556</c:v>
                </c:pt>
                <c:pt idx="20" formatCode="#,##0">
                  <c:v>5496</c:v>
                </c:pt>
                <c:pt idx="21" formatCode="#,##0">
                  <c:v>7000</c:v>
                </c:pt>
                <c:pt idx="22" formatCode="#,##0">
                  <c:v>8000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CA6-4BB9-BACB-17CA0C7AB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473424"/>
        <c:axId val="229473984"/>
      </c:lineChart>
      <c:catAx>
        <c:axId val="229473424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9473984"/>
        <c:crosses val="autoZero"/>
        <c:auto val="1"/>
        <c:lblAlgn val="ctr"/>
        <c:lblOffset val="100"/>
        <c:noMultiLvlLbl val="0"/>
      </c:catAx>
      <c:valAx>
        <c:axId val="229473984"/>
        <c:scaling>
          <c:orientation val="minMax"/>
          <c:max val="500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947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u="none" strike="noStrike" baseline="0">
                <a:effectLst/>
              </a:rPr>
              <a:t>Soya</a:t>
            </a:r>
            <a:r>
              <a:rPr lang="es-VE" sz="1800" b="1" i="0" baseline="0">
                <a:solidFill>
                  <a:schemeClr val="tx1"/>
                </a:solidFill>
                <a:effectLst/>
              </a:rPr>
              <a:t>: Rendimiento 1995-2017(kg/ha)/</a:t>
            </a:r>
            <a:r>
              <a:rPr lang="es-VE" sz="1800" b="1" i="0" u="none" strike="noStrike" baseline="0">
                <a:effectLst/>
              </a:rPr>
              <a:t>TIC MAT 2017-1995</a:t>
            </a:r>
            <a:br>
              <a:rPr lang="es-VE" sz="1800" b="1" i="0" baseline="0">
                <a:solidFill>
                  <a:schemeClr val="tx1"/>
                </a:solidFill>
                <a:effectLst/>
              </a:rPr>
            </a:br>
            <a:r>
              <a:rPr lang="es-VE" sz="1800" b="1" i="0" baseline="0">
                <a:solidFill>
                  <a:schemeClr val="tx1"/>
                </a:solidFill>
                <a:effectLst/>
              </a:rPr>
              <a:t>MAC-MAT </a:t>
            </a:r>
            <a:endParaRPr lang="es-VE" sz="18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9.5421115065243214E-2"/>
          <c:y val="3.174603835896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99465413818E-2"/>
          <c:y val="0.17297633066206947"/>
          <c:w val="0.89297191943533749"/>
          <c:h val="0.69782562551048322"/>
        </c:manualLayout>
      </c:layout>
      <c:lineChart>
        <c:grouping val="standard"/>
        <c:varyColors val="0"/>
        <c:ser>
          <c:idx val="0"/>
          <c:order val="0"/>
          <c:tx>
            <c:strRef>
              <c:f>SOYA!$A$10</c:f>
              <c:strCache>
                <c:ptCount val="1"/>
                <c:pt idx="0">
                  <c:v>Rendimiento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564061609736509E-2"/>
                  <c:y val="2.9710459048964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5C-47D0-8308-F2036D869CFD}"/>
                </c:ext>
              </c:extLst>
            </c:dLbl>
            <c:dLbl>
              <c:idx val="1"/>
              <c:layout>
                <c:manualLayout>
                  <c:x val="-2.3724792408066429E-2"/>
                  <c:y val="-4.7619057538444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5C-47D0-8308-F2036D869CFD}"/>
                </c:ext>
              </c:extLst>
            </c:dLbl>
            <c:dLbl>
              <c:idx val="5"/>
              <c:layout>
                <c:manualLayout>
                  <c:x val="-3.1633056544088573E-3"/>
                  <c:y val="3.17460383589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5C-47D0-8308-F2036D869CFD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5C-47D0-8308-F2036D869CFD}"/>
                </c:ext>
              </c:extLst>
            </c:dLbl>
            <c:dLbl>
              <c:idx val="10"/>
              <c:layout>
                <c:manualLayout>
                  <c:x val="-6.8011071569790429E-2"/>
                  <c:y val="1.85185223760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5C-47D0-8308-F2036D869CFD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5C-47D0-8308-F2036D869CFD}"/>
                </c:ext>
              </c:extLst>
            </c:dLbl>
            <c:dLbl>
              <c:idx val="16"/>
              <c:layout>
                <c:manualLayout>
                  <c:x val="-6.801107156979054E-2"/>
                  <c:y val="2.116402557264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5C-47D0-8308-F2036D869CFD}"/>
                </c:ext>
              </c:extLst>
            </c:dLbl>
            <c:dLbl>
              <c:idx val="21"/>
              <c:layout>
                <c:manualLayout>
                  <c:x val="-6.1684460260972719E-2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5C-47D0-8308-F2036D869CFD}"/>
                </c:ext>
              </c:extLst>
            </c:dLbl>
            <c:dLbl>
              <c:idx val="22"/>
              <c:layout>
                <c:manualLayout>
                  <c:x val="-2.3379817736306095E-3"/>
                  <c:y val="2.5098117964029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5C-47D0-8308-F2036D869C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SOYA!$B$9:$X$9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SOYA!$B$10:$X$10</c:f>
              <c:numCache>
                <c:formatCode>_ * #,##0_ ;_ * \-#,##0_ ;_ * "-"??_ ;_ @_ </c:formatCode>
                <c:ptCount val="23"/>
                <c:pt idx="0">
                  <c:v>1668.3046683046682</c:v>
                </c:pt>
                <c:pt idx="1">
                  <c:v>2917.2413793103447</c:v>
                </c:pt>
                <c:pt idx="2" formatCode="#,##0">
                  <c:v>2885.3474988933153</c:v>
                </c:pt>
                <c:pt idx="3" formatCode="#,##0">
                  <c:v>2811.8811881188117</c:v>
                </c:pt>
                <c:pt idx="4" formatCode="#,##0">
                  <c:v>2750.6603275224511</c:v>
                </c:pt>
                <c:pt idx="5" formatCode="#,##0">
                  <c:v>2658.1904198698994</c:v>
                </c:pt>
                <c:pt idx="6" formatCode="#,##0">
                  <c:v>2755.9006211180126</c:v>
                </c:pt>
                <c:pt idx="7" formatCode="#,##0">
                  <c:v>3055.0522648083625</c:v>
                </c:pt>
                <c:pt idx="8" formatCode="#,##0">
                  <c:v>3163.1973355537052</c:v>
                </c:pt>
                <c:pt idx="9" formatCode="#,##0">
                  <c:v>2274.5098039215686</c:v>
                </c:pt>
                <c:pt idx="10" formatCode="#,##0">
                  <c:v>1806.9358178053828</c:v>
                </c:pt>
                <c:pt idx="11" formatCode="#,##0">
                  <c:v>1788.4917959091931</c:v>
                </c:pt>
                <c:pt idx="12" formatCode="#,##0">
                  <c:v>1685.7300405687504</c:v>
                </c:pt>
                <c:pt idx="13" formatCode="#,##0">
                  <c:v>1678.5926072346313</c:v>
                </c:pt>
                <c:pt idx="14" formatCode="#,##0">
                  <c:v>1799.9007772449149</c:v>
                </c:pt>
                <c:pt idx="15" formatCode="#,##0">
                  <c:v>1604.4836259737722</c:v>
                </c:pt>
                <c:pt idx="16" formatCode="#,##0">
                  <c:v>1179.1306407674997</c:v>
                </c:pt>
                <c:pt idx="17" formatCode="#,##0">
                  <c:v>1215.0159744408945</c:v>
                </c:pt>
                <c:pt idx="18" formatCode="#,##0">
                  <c:v>1131.1024377759293</c:v>
                </c:pt>
                <c:pt idx="19" formatCode="#,##0">
                  <c:v>1000</c:v>
                </c:pt>
                <c:pt idx="20" formatCode="#,##0">
                  <c:v>920.8515283842795</c:v>
                </c:pt>
                <c:pt idx="21">
                  <c:v>1142.8571428571429</c:v>
                </c:pt>
                <c:pt idx="22">
                  <c:v>1000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05C-47D0-8308-F2036D869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521472"/>
        <c:axId val="229522032"/>
      </c:lineChart>
      <c:catAx>
        <c:axId val="229521472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9522032"/>
        <c:crosses val="autoZero"/>
        <c:auto val="1"/>
        <c:lblAlgn val="ctr"/>
        <c:lblOffset val="100"/>
        <c:noMultiLvlLbl val="0"/>
      </c:catAx>
      <c:valAx>
        <c:axId val="229522032"/>
        <c:scaling>
          <c:orientation val="minMax"/>
          <c:max val="3300"/>
          <c:min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952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>
                <a:solidFill>
                  <a:schemeClr val="tx1"/>
                </a:solidFill>
              </a:rPr>
              <a:t>Ajonjolí:</a:t>
            </a:r>
            <a:r>
              <a:rPr lang="es-VE" sz="1600" b="1" baseline="0">
                <a:solidFill>
                  <a:schemeClr val="tx1"/>
                </a:solidFill>
              </a:rPr>
              <a:t> Producción 1995-2018</a:t>
            </a:r>
            <a:r>
              <a:rPr lang="es-VE" sz="1600" b="1">
                <a:solidFill>
                  <a:schemeClr val="tx1"/>
                </a:solidFill>
              </a:rPr>
              <a:t>(tn)/</a:t>
            </a:r>
            <a:r>
              <a:rPr lang="es-VE" sz="1600" b="1" i="0" u="none" strike="noStrike" baseline="0">
                <a:effectLst/>
              </a:rPr>
              <a:t>TIC MAT 2017-1995</a:t>
            </a:r>
            <a:br>
              <a:rPr lang="es-VE" sz="1600" b="1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accent1">
                    <a:lumMod val="75000"/>
                  </a:schemeClr>
                </a:solidFill>
              </a:rPr>
              <a:t>MAC-MAT</a:t>
            </a:r>
            <a:r>
              <a:rPr lang="es-VE" sz="1600" b="1" baseline="0">
                <a:solidFill>
                  <a:schemeClr val="tx1"/>
                </a:solidFill>
              </a:rPr>
              <a:t> vs </a:t>
            </a:r>
            <a:r>
              <a:rPr lang="es-VE" sz="1600" b="1" baseline="0">
                <a:solidFill>
                  <a:srgbClr val="FF0000"/>
                </a:solidFill>
              </a:rPr>
              <a:t>FEDEAGRO</a:t>
            </a:r>
            <a:br>
              <a:rPr lang="es-VE" sz="1600" b="1" baseline="0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3575057012500037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9.834645477986953E-2"/>
          <c:y val="0.14771138519592714"/>
          <c:w val="0.886635389054097"/>
          <c:h val="0.71801769919669223"/>
        </c:manualLayout>
      </c:layout>
      <c:lineChart>
        <c:grouping val="standard"/>
        <c:varyColors val="0"/>
        <c:ser>
          <c:idx val="0"/>
          <c:order val="0"/>
          <c:tx>
            <c:strRef>
              <c:f>AJONJOLI!$A$4</c:f>
              <c:strCache>
                <c:ptCount val="1"/>
                <c:pt idx="0">
                  <c:v>MAT</c:v>
                </c:pt>
              </c:strCache>
            </c:strRef>
          </c:tx>
          <c:spPr>
            <a:ln w="476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6173194163078485E-2"/>
                  <c:y val="1.8680836883884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A5-4AC5-B997-0E41631DAC3B}"/>
                </c:ext>
              </c:extLst>
            </c:dLbl>
            <c:dLbl>
              <c:idx val="7"/>
              <c:layout>
                <c:manualLayout>
                  <c:x val="-7.6099890593923691E-2"/>
                  <c:y val="-8.3857423891134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A5-4AC5-B997-0E41631DAC3B}"/>
                </c:ext>
              </c:extLst>
            </c:dLbl>
            <c:dLbl>
              <c:idx val="10"/>
              <c:layout>
                <c:manualLayout>
                  <c:x val="-6.3416575494936412E-3"/>
                  <c:y val="-2.2361979704302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A5-4AC5-B997-0E41631DAC3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04-4D46-81BD-4AFE3C0DB7D7}"/>
                </c:ext>
              </c:extLst>
            </c:dLbl>
            <c:dLbl>
              <c:idx val="17"/>
              <c:layout>
                <c:manualLayout>
                  <c:x val="-5.7074917945442886E-2"/>
                  <c:y val="-3.074772209341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04-4D46-81BD-4AFE3C0DB7D7}"/>
                </c:ext>
              </c:extLst>
            </c:dLbl>
            <c:dLbl>
              <c:idx val="20"/>
              <c:layout>
                <c:manualLayout>
                  <c:x val="-9.0368620080284387E-2"/>
                  <c:y val="-8.3857423891134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A5-4AC5-B997-0E41631DAC3B}"/>
                </c:ext>
              </c:extLst>
            </c:dLbl>
            <c:dLbl>
              <c:idx val="22"/>
              <c:layout>
                <c:manualLayout>
                  <c:x val="-7.768530498129711E-2"/>
                  <c:y val="2.2361979704302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A5-4AC5-B997-0E41631DAC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AJONJOLI!$B$3:$Y$3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AJONJOLI!$B$4:$Y$4</c:f>
              <c:numCache>
                <c:formatCode>_ * #,##0_ ;_ * \-#,##0_ ;_ * "-"??_ ;_ @_ </c:formatCode>
                <c:ptCount val="24"/>
                <c:pt idx="0">
                  <c:v>17249</c:v>
                </c:pt>
                <c:pt idx="1">
                  <c:v>26149</c:v>
                </c:pt>
                <c:pt idx="2" formatCode="#,##0">
                  <c:v>28054</c:v>
                </c:pt>
                <c:pt idx="3" formatCode="#,##0">
                  <c:v>27306</c:v>
                </c:pt>
                <c:pt idx="4" formatCode="#,##0">
                  <c:v>31262</c:v>
                </c:pt>
                <c:pt idx="5" formatCode="#,##0">
                  <c:v>32605</c:v>
                </c:pt>
                <c:pt idx="6" formatCode="#,##0">
                  <c:v>26910</c:v>
                </c:pt>
                <c:pt idx="7" formatCode="#,##0">
                  <c:v>4403</c:v>
                </c:pt>
                <c:pt idx="8" formatCode="#,##0">
                  <c:v>5502</c:v>
                </c:pt>
                <c:pt idx="9" formatCode="#,##0">
                  <c:v>20145</c:v>
                </c:pt>
                <c:pt idx="10" formatCode="#,##0">
                  <c:v>49218</c:v>
                </c:pt>
                <c:pt idx="11" formatCode="#,##0">
                  <c:v>25874</c:v>
                </c:pt>
                <c:pt idx="12" formatCode="#,##0">
                  <c:v>17020</c:v>
                </c:pt>
                <c:pt idx="13" formatCode="#,##0">
                  <c:v>18891</c:v>
                </c:pt>
                <c:pt idx="14" formatCode="#,##0">
                  <c:v>14839</c:v>
                </c:pt>
                <c:pt idx="15" formatCode="#,##0">
                  <c:v>15380</c:v>
                </c:pt>
                <c:pt idx="16" formatCode="#,##0">
                  <c:v>20431</c:v>
                </c:pt>
                <c:pt idx="17" formatCode="#,##0">
                  <c:v>27432</c:v>
                </c:pt>
                <c:pt idx="18" formatCode="#,##0">
                  <c:v>12338</c:v>
                </c:pt>
                <c:pt idx="19" formatCode="#,##0">
                  <c:v>32443</c:v>
                </c:pt>
                <c:pt idx="20" formatCode="#,##0">
                  <c:v>46348</c:v>
                </c:pt>
                <c:pt idx="21" formatCode="#,##0">
                  <c:v>18671</c:v>
                </c:pt>
                <c:pt idx="22" formatCode="#,##0">
                  <c:v>12038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3A5-4AC5-B997-0E41631DAC3B}"/>
            </c:ext>
          </c:extLst>
        </c:ser>
        <c:ser>
          <c:idx val="1"/>
          <c:order val="1"/>
          <c:tx>
            <c:strRef>
              <c:f>AJONJOLI!$A$5</c:f>
              <c:strCache>
                <c:ptCount val="1"/>
                <c:pt idx="0">
                  <c:v>FEDEAGRO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3.1708287747468325E-2"/>
                  <c:y val="-2.795247463037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A5-4AC5-B997-0E41631DAC3B}"/>
                </c:ext>
              </c:extLst>
            </c:dLbl>
            <c:dLbl>
              <c:idx val="18"/>
              <c:layout>
                <c:manualLayout>
                  <c:x val="-0.10146652079189837"/>
                  <c:y val="3.3542969556453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A5-4AC5-B997-0E41631DAC3B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4-4D46-81BD-4AFE3C0DB7D7}"/>
                </c:ext>
              </c:extLst>
            </c:dLbl>
            <c:dLbl>
              <c:idx val="23"/>
              <c:layout>
                <c:manualLayout>
                  <c:x val="-1.1626237866779732E-16"/>
                  <c:y val="4.19287119455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A5-4AC5-B997-0E41631DAC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AJONJOLI!$B$3:$Y$3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AJONJOLI!$B$5:$Y$5</c:f>
              <c:numCache>
                <c:formatCode>General</c:formatCode>
                <c:ptCount val="24"/>
                <c:pt idx="12" formatCode="_ * #,##0_ ;_ * \-#,##0_ ;_ * &quot;-&quot;??_ ;_ @_ ">
                  <c:v>28000</c:v>
                </c:pt>
                <c:pt idx="13" formatCode="_ * #,##0_ ;_ * \-#,##0_ ;_ * &quot;-&quot;??_ ;_ @_ ">
                  <c:v>18000</c:v>
                </c:pt>
                <c:pt idx="14" formatCode="_ * #,##0_ ;_ * \-#,##0_ ;_ * &quot;-&quot;??_ ;_ @_ ">
                  <c:v>25000</c:v>
                </c:pt>
                <c:pt idx="15" formatCode="_ * #,##0_ ;_ * \-#,##0_ ;_ * &quot;-&quot;??_ ;_ @_ ">
                  <c:v>22310</c:v>
                </c:pt>
                <c:pt idx="16" formatCode="_ * #,##0_ ;_ * \-#,##0_ ;_ * &quot;-&quot;??_ ;_ @_ ">
                  <c:v>24263</c:v>
                </c:pt>
                <c:pt idx="17" formatCode="_ * #,##0_ ;_ * \-#,##0_ ;_ * &quot;-&quot;??_ ;_ @_ ">
                  <c:v>13061</c:v>
                </c:pt>
                <c:pt idx="18" formatCode="_ * #,##0_ ;_ * \-#,##0_ ;_ * &quot;-&quot;??_ ;_ @_ ">
                  <c:v>12131</c:v>
                </c:pt>
                <c:pt idx="19" formatCode="_ * #,##0_ ;_ * \-#,##0_ ;_ * &quot;-&quot;??_ ;_ @_ ">
                  <c:v>27100</c:v>
                </c:pt>
                <c:pt idx="20" formatCode="_ * #,##0_ ;_ * \-#,##0_ ;_ * &quot;-&quot;??_ ;_ @_ ">
                  <c:v>38400</c:v>
                </c:pt>
                <c:pt idx="21" formatCode="_ * #,##0_ ;_ * \-#,##0_ ;_ * &quot;-&quot;??_ ;_ @_ ">
                  <c:v>43368</c:v>
                </c:pt>
                <c:pt idx="22" formatCode="_ * #,##0_ ;_ * \-#,##0_ ;_ * &quot;-&quot;??_ ;_ @_ ">
                  <c:v>24965</c:v>
                </c:pt>
                <c:pt idx="23" formatCode="_ * #,##0_ ;_ * \-#,##0_ ;_ * &quot;-&quot;??_ ;_ @_ ">
                  <c:v>13500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F3A5-4AC5-B997-0E41631DA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269136"/>
        <c:axId val="230269696"/>
      </c:lineChart>
      <c:catAx>
        <c:axId val="23026913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0269696"/>
        <c:crosses val="autoZero"/>
        <c:auto val="1"/>
        <c:lblAlgn val="ctr"/>
        <c:lblOffset val="100"/>
        <c:noMultiLvlLbl val="0"/>
      </c:catAx>
      <c:valAx>
        <c:axId val="230269696"/>
        <c:scaling>
          <c:orientation val="minMax"/>
          <c:max val="510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026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26109059119493"/>
          <c:y val="9.3300870197872934E-2"/>
          <c:w val="0.24961863343594126"/>
          <c:h val="5.300961142101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Ajonjolí: Superficie 1995-2017(ha)/</a:t>
            </a:r>
            <a:r>
              <a:rPr lang="es-VE" sz="1600" b="1" i="0" u="none" strike="noStrike" baseline="0">
                <a:solidFill>
                  <a:sysClr val="windowText" lastClr="000000"/>
                </a:solidFill>
                <a:effectLst/>
              </a:rPr>
              <a:t>TIC MAT 2017-1995</a:t>
            </a:r>
            <a:br>
              <a:rPr lang="es-VE" sz="1600" b="1" i="0" u="none" strike="noStrike" baseline="0">
                <a:solidFill>
                  <a:schemeClr val="tx1"/>
                </a:solidFill>
                <a:effectLst/>
              </a:rPr>
            </a:br>
            <a:r>
              <a:rPr lang="es-VE" sz="1600" b="1" i="0" u="none" strike="noStrike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 </a:t>
            </a:r>
            <a:endParaRPr lang="en-US" sz="16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39368517092309729"/>
          <c:y val="1.6771488469601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AJONJOLI!$A$8</c:f>
              <c:strCache>
                <c:ptCount val="1"/>
                <c:pt idx="0">
                  <c:v>Superficie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198941513225604E-2"/>
                  <c:y val="2.9000588762882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4C-464E-A535-76BA53CF2746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A3-4127-BEFC-DA52ECF61A19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4C-464E-A535-76BA53CF2746}"/>
                </c:ext>
              </c:extLst>
            </c:dLbl>
            <c:dLbl>
              <c:idx val="10"/>
              <c:layout>
                <c:manualLayout>
                  <c:x val="-4.2704621016103408E-2"/>
                  <c:y val="-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4C-464E-A535-76BA53CF274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4C-464E-A535-76BA53CF2746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4C-464E-A535-76BA53CF2746}"/>
                </c:ext>
              </c:extLst>
            </c:dLbl>
            <c:dLbl>
              <c:idx val="18"/>
              <c:layout>
                <c:manualLayout>
                  <c:x val="-7.7500978881076779E-2"/>
                  <c:y val="-8.3857442348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4C-464E-A535-76BA53CF2746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4C-464E-A535-76BA53CF2746}"/>
                </c:ext>
              </c:extLst>
            </c:dLbl>
            <c:dLbl>
              <c:idx val="22"/>
              <c:layout>
                <c:manualLayout>
                  <c:x val="-1.0573659182004015E-2"/>
                  <c:y val="2.7253668763102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4C-464E-A535-76BA53CF27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AJONJOLI!$B$7:$X$7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AJONJOLI!$B$8:$X$8</c:f>
              <c:numCache>
                <c:formatCode>_ * #,##0_ ;_ * \-#,##0_ ;_ * "-"??_ ;_ @_ </c:formatCode>
                <c:ptCount val="23"/>
                <c:pt idx="0">
                  <c:v>29952</c:v>
                </c:pt>
                <c:pt idx="1">
                  <c:v>41348</c:v>
                </c:pt>
                <c:pt idx="2" formatCode="#,##0">
                  <c:v>44549</c:v>
                </c:pt>
                <c:pt idx="3" formatCode="#,##0">
                  <c:v>45621</c:v>
                </c:pt>
                <c:pt idx="4" formatCode="#,##0">
                  <c:v>51567</c:v>
                </c:pt>
                <c:pt idx="5" formatCode="#,##0">
                  <c:v>48704</c:v>
                </c:pt>
                <c:pt idx="6" formatCode="#,##0">
                  <c:v>51543</c:v>
                </c:pt>
                <c:pt idx="7" formatCode="#,##0">
                  <c:v>10577</c:v>
                </c:pt>
                <c:pt idx="8" formatCode="#,##0">
                  <c:v>6565</c:v>
                </c:pt>
                <c:pt idx="9" formatCode="#,##0">
                  <c:v>43150</c:v>
                </c:pt>
                <c:pt idx="10" formatCode="#,##0">
                  <c:v>71446</c:v>
                </c:pt>
                <c:pt idx="11" formatCode="#,##0">
                  <c:v>49099</c:v>
                </c:pt>
                <c:pt idx="12" formatCode="#,##0">
                  <c:v>40549</c:v>
                </c:pt>
                <c:pt idx="13" formatCode="#,##0">
                  <c:v>47971</c:v>
                </c:pt>
                <c:pt idx="14" formatCode="#,##0">
                  <c:v>61363</c:v>
                </c:pt>
                <c:pt idx="15" formatCode="#,##0">
                  <c:v>63440</c:v>
                </c:pt>
                <c:pt idx="16" formatCode="#,##0">
                  <c:v>64576</c:v>
                </c:pt>
                <c:pt idx="17" formatCode="#,##0">
                  <c:v>89667</c:v>
                </c:pt>
                <c:pt idx="18" formatCode="#,##0">
                  <c:v>22857</c:v>
                </c:pt>
                <c:pt idx="19" formatCode="#,##0">
                  <c:v>71133</c:v>
                </c:pt>
                <c:pt idx="20" formatCode="#,##0">
                  <c:v>108228</c:v>
                </c:pt>
                <c:pt idx="21" formatCode="#,##0">
                  <c:v>57829</c:v>
                </c:pt>
                <c:pt idx="22" formatCode="#,##0">
                  <c:v>31599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D4C-464E-A535-76BA53CF2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037728"/>
        <c:axId val="230038288"/>
      </c:lineChart>
      <c:catAx>
        <c:axId val="230037728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0038288"/>
        <c:crosses val="autoZero"/>
        <c:auto val="1"/>
        <c:lblAlgn val="ctr"/>
        <c:lblOffset val="100"/>
        <c:noMultiLvlLbl val="0"/>
      </c:catAx>
      <c:valAx>
        <c:axId val="230038288"/>
        <c:scaling>
          <c:orientation val="minMax"/>
          <c:max val="110000"/>
          <c:min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003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u="none" strike="noStrike" baseline="0">
                <a:solidFill>
                  <a:sysClr val="windowText" lastClr="000000"/>
                </a:solidFill>
                <a:effectLst/>
              </a:rPr>
              <a:t>Naranja</a:t>
            </a:r>
            <a:r>
              <a:rPr lang="es-VE" sz="1800" b="1" i="0" baseline="0">
                <a:solidFill>
                  <a:schemeClr val="tx1"/>
                </a:solidFill>
                <a:effectLst/>
              </a:rPr>
              <a:t>: Rendimiento 1995-2017(kg/ha)/</a:t>
            </a:r>
            <a:r>
              <a:rPr lang="es-VE" sz="1800" b="1" i="0" u="none" strike="noStrike" baseline="0">
                <a:effectLst/>
              </a:rPr>
              <a:t>TIC MAT 2017-1995</a:t>
            </a:r>
            <a:br>
              <a:rPr lang="es-VE" sz="1800" b="1" i="0" baseline="0">
                <a:solidFill>
                  <a:schemeClr val="tx1"/>
                </a:solidFill>
                <a:effectLst/>
              </a:rPr>
            </a:br>
            <a:r>
              <a:rPr lang="es-VE" sz="1800" b="1" i="0" baseline="0">
                <a:solidFill>
                  <a:schemeClr val="tx1"/>
                </a:solidFill>
                <a:effectLst/>
              </a:rPr>
              <a:t>MAC-MAT </a:t>
            </a:r>
            <a:endParaRPr lang="es-VE" sz="18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3.9054993570643536E-2"/>
          <c:y val="5.29100639316051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99465413818E-2"/>
          <c:y val="0.16768532426890898"/>
          <c:w val="0.89297191943533749"/>
          <c:h val="0.69782562551048322"/>
        </c:manualLayout>
      </c:layout>
      <c:lineChart>
        <c:grouping val="standard"/>
        <c:varyColors val="0"/>
        <c:ser>
          <c:idx val="0"/>
          <c:order val="0"/>
          <c:tx>
            <c:strRef>
              <c:f>NARANJA!$A$11</c:f>
              <c:strCache>
                <c:ptCount val="1"/>
                <c:pt idx="0">
                  <c:v>Rendimiento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72736726414536E-2"/>
                  <c:y val="-2.319960488264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41-4957-BF0F-0CB855E88EC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41-4957-BF0F-0CB855E88EC1}"/>
                </c:ext>
              </c:extLst>
            </c:dLbl>
            <c:dLbl>
              <c:idx val="3"/>
              <c:layout>
                <c:manualLayout>
                  <c:x val="-1.7398181099248684E-2"/>
                  <c:y val="-3.1746038358963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41-4957-BF0F-0CB855E88EC1}"/>
                </c:ext>
              </c:extLst>
            </c:dLbl>
            <c:dLbl>
              <c:idx val="7"/>
              <c:layout>
                <c:manualLayout>
                  <c:x val="-6.6429418742586066E-2"/>
                  <c:y val="4.4973554341864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41-4957-BF0F-0CB855E88EC1}"/>
                </c:ext>
              </c:extLst>
            </c:dLbl>
            <c:dLbl>
              <c:idx val="13"/>
              <c:layout>
                <c:manualLayout>
                  <c:x val="-0.10597073942269683"/>
                  <c:y val="-1.058201278632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41-4957-BF0F-0CB855E88EC1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41-4957-BF0F-0CB855E88EC1}"/>
                </c:ext>
              </c:extLst>
            </c:dLbl>
            <c:dLbl>
              <c:idx val="15"/>
              <c:layout>
                <c:manualLayout>
                  <c:x val="-8.0664294187425864E-2"/>
                  <c:y val="-4.85003316573347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41-4957-BF0F-0CB855E88EC1}"/>
                </c:ext>
              </c:extLst>
            </c:dLbl>
            <c:dLbl>
              <c:idx val="17"/>
              <c:layout>
                <c:manualLayout>
                  <c:x val="-3.4796362198497431E-2"/>
                  <c:y val="3.4391541555543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V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514370312251899E-2"/>
                      <c:h val="5.57936624158776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241-4957-BF0F-0CB855E88EC1}"/>
                </c:ext>
              </c:extLst>
            </c:dLbl>
            <c:dLbl>
              <c:idx val="18"/>
              <c:layout>
                <c:manualLayout>
                  <c:x val="-2.2143139580862118E-2"/>
                  <c:y val="-2.9100535162382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41-4957-BF0F-0CB855E88EC1}"/>
                </c:ext>
              </c:extLst>
            </c:dLbl>
            <c:dLbl>
              <c:idx val="22"/>
              <c:layout>
                <c:manualLayout>
                  <c:x val="0"/>
                  <c:y val="-3.17460383589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41-4957-BF0F-0CB855E88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NARANJA!$B$10:$X$10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NARANJA!$B$11:$X$11</c:f>
              <c:numCache>
                <c:formatCode>_ * #,##0_ ;_ * \-#,##0_ ;_ * "-"??_ ;_ @_ </c:formatCode>
                <c:ptCount val="23"/>
                <c:pt idx="0">
                  <c:v>15356.473814945146</c:v>
                </c:pt>
                <c:pt idx="1">
                  <c:v>15260.870787306405</c:v>
                </c:pt>
                <c:pt idx="2" formatCode="#,##0">
                  <c:v>14461.306759001211</c:v>
                </c:pt>
                <c:pt idx="3" formatCode="#,##0">
                  <c:v>16009.672744430589</c:v>
                </c:pt>
                <c:pt idx="4" formatCode="#,##0">
                  <c:v>15761.85770750988</c:v>
                </c:pt>
                <c:pt idx="5" formatCode="#,##0">
                  <c:v>15981.46956633638</c:v>
                </c:pt>
                <c:pt idx="6" formatCode="#,##0">
                  <c:v>13826.059302783415</c:v>
                </c:pt>
                <c:pt idx="7" formatCode="#,##0">
                  <c:v>10977.957006522925</c:v>
                </c:pt>
                <c:pt idx="8" formatCode="#,##0">
                  <c:v>11282.058226134055</c:v>
                </c:pt>
                <c:pt idx="9" formatCode="#,##0">
                  <c:v>12556.390221000032</c:v>
                </c:pt>
                <c:pt idx="10" formatCode="#,##0">
                  <c:v>12231.053181758787</c:v>
                </c:pt>
                <c:pt idx="11" formatCode="#,##0">
                  <c:v>13765.655167389166</c:v>
                </c:pt>
                <c:pt idx="12" formatCode="#,##0">
                  <c:v>13534.340118187787</c:v>
                </c:pt>
                <c:pt idx="13" formatCode="#,##0">
                  <c:v>16499.654964202535</c:v>
                </c:pt>
                <c:pt idx="14" formatCode="#,##0">
                  <c:v>9661.1213027416889</c:v>
                </c:pt>
                <c:pt idx="15" formatCode="#,##0">
                  <c:v>16414.059292108072</c:v>
                </c:pt>
                <c:pt idx="16" formatCode="#,##0">
                  <c:v>16571.2284686731</c:v>
                </c:pt>
                <c:pt idx="17" formatCode="#,##0">
                  <c:v>14101.989925689491</c:v>
                </c:pt>
                <c:pt idx="18" formatCode="#,##0">
                  <c:v>14875.839456427273</c:v>
                </c:pt>
                <c:pt idx="19" formatCode="#,##0">
                  <c:v>14848.883783942982</c:v>
                </c:pt>
                <c:pt idx="20" formatCode="#,##0">
                  <c:v>14120.649957239655</c:v>
                </c:pt>
                <c:pt idx="21" formatCode="#,##0">
                  <c:v>13988.490702292833</c:v>
                </c:pt>
                <c:pt idx="22" formatCode="#,##0">
                  <c:v>14203.218314532183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E241-4957-BF0F-0CB855E88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03776"/>
        <c:axId val="225297328"/>
      </c:lineChart>
      <c:catAx>
        <c:axId val="14720377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5297328"/>
        <c:crosses val="autoZero"/>
        <c:auto val="1"/>
        <c:lblAlgn val="ctr"/>
        <c:lblOffset val="100"/>
        <c:noMultiLvlLbl val="0"/>
      </c:catAx>
      <c:valAx>
        <c:axId val="225297328"/>
        <c:scaling>
          <c:orientation val="minMax"/>
          <c:max val="17000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14720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u="none" strike="noStrike" baseline="0">
                <a:solidFill>
                  <a:sysClr val="windowText" lastClr="000000"/>
                </a:solidFill>
                <a:effectLst/>
              </a:rPr>
              <a:t>Ajonjolí</a:t>
            </a:r>
            <a:r>
              <a:rPr lang="es-VE" sz="1800" b="1" i="0" baseline="0">
                <a:solidFill>
                  <a:schemeClr val="tx1"/>
                </a:solidFill>
                <a:effectLst/>
              </a:rPr>
              <a:t>: Rendimiento 1995-2017(kg/ha)/</a:t>
            </a:r>
            <a:r>
              <a:rPr lang="es-VE" sz="1800" b="1" i="0" u="none" strike="noStrike" baseline="0">
                <a:effectLst/>
              </a:rPr>
              <a:t>TIC MAT 2017-1995</a:t>
            </a:r>
            <a:br>
              <a:rPr lang="es-VE" sz="1800" b="1" i="0" baseline="0">
                <a:solidFill>
                  <a:schemeClr val="tx1"/>
                </a:solidFill>
                <a:effectLst/>
              </a:rPr>
            </a:br>
            <a:r>
              <a:rPr lang="es-VE" sz="1800" b="1" i="0" baseline="0">
                <a:solidFill>
                  <a:schemeClr val="tx1"/>
                </a:solidFill>
                <a:effectLst/>
              </a:rPr>
              <a:t>MAC-MAT </a:t>
            </a:r>
            <a:endParaRPr lang="es-VE" sz="18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1.0585242680963811E-2"/>
          <c:y val="2.1164025572642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99465413818E-2"/>
          <c:y val="0.17297633066206947"/>
          <c:w val="0.89297191943533749"/>
          <c:h val="0.69782562551048322"/>
        </c:manualLayout>
      </c:layout>
      <c:lineChart>
        <c:grouping val="standard"/>
        <c:varyColors val="0"/>
        <c:ser>
          <c:idx val="0"/>
          <c:order val="0"/>
          <c:tx>
            <c:strRef>
              <c:f>AJONJOLI!$A$11</c:f>
              <c:strCache>
                <c:ptCount val="1"/>
                <c:pt idx="0">
                  <c:v>Rendimiento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3655797473714362E-2"/>
                  <c:y val="3.235596224554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09-4288-8939-BDFEDEFB12DE}"/>
                </c:ext>
              </c:extLst>
            </c:dLbl>
            <c:dLbl>
              <c:idx val="7"/>
              <c:layout>
                <c:manualLayout>
                  <c:x val="-6.9592724396994918E-2"/>
                  <c:y val="2.6455031965802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09-4288-8939-BDFEDEFB12DE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09-4288-8939-BDFEDEFB12DE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09-4288-8939-BDFEDEFB12DE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09-4288-8939-BDFEDEFB12DE}"/>
                </c:ext>
              </c:extLst>
            </c:dLbl>
            <c:dLbl>
              <c:idx val="14"/>
              <c:layout>
                <c:manualLayout>
                  <c:x val="-5.06128904705418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09-4288-8939-BDFEDEFB12DE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09-4288-8939-BDFEDEFB12DE}"/>
                </c:ext>
              </c:extLst>
            </c:dLbl>
            <c:dLbl>
              <c:idx val="22"/>
              <c:layout>
                <c:manualLayout>
                  <c:x val="-2.3379817736306095E-3"/>
                  <c:y val="2.5098117964029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09-4288-8939-BDFEDEFB12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AJONJOLI!$B$10:$X$10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AJONJOLI!$B$11:$X$11</c:f>
              <c:numCache>
                <c:formatCode>_ * #,##0_ ;_ * \-#,##0_ ;_ * "-"??_ ;_ @_ </c:formatCode>
                <c:ptCount val="23"/>
                <c:pt idx="0">
                  <c:v>575.88808760683764</c:v>
                </c:pt>
                <c:pt idx="1">
                  <c:v>632.41269227048463</c:v>
                </c:pt>
                <c:pt idx="2" formatCode="#,##0">
                  <c:v>629.73355181934494</c:v>
                </c:pt>
                <c:pt idx="3" formatCode="#,##0">
                  <c:v>598.54014598540152</c:v>
                </c:pt>
                <c:pt idx="4" formatCode="#,##0">
                  <c:v>606.2404250780537</c:v>
                </c:pt>
                <c:pt idx="5" formatCode="#,##0">
                  <c:v>669.45220105124838</c:v>
                </c:pt>
                <c:pt idx="6" formatCode="#,##0">
                  <c:v>522.08835341365466</c:v>
                </c:pt>
                <c:pt idx="7" formatCode="#,##0">
                  <c:v>416.28060886829917</c:v>
                </c:pt>
                <c:pt idx="8" formatCode="#,##0">
                  <c:v>838.0807311500381</c:v>
                </c:pt>
                <c:pt idx="9" formatCode="#,##0">
                  <c:v>466.85979142526077</c:v>
                </c:pt>
                <c:pt idx="10" formatCode="#,##0">
                  <c:v>688.88391232539254</c:v>
                </c:pt>
                <c:pt idx="11" formatCode="#,##0">
                  <c:v>526.97610949306511</c:v>
                </c:pt>
                <c:pt idx="12" formatCode="#,##0">
                  <c:v>419.73908111174137</c:v>
                </c:pt>
                <c:pt idx="13" formatCode="#,##0">
                  <c:v>393.80042108774052</c:v>
                </c:pt>
                <c:pt idx="14" formatCode="#,##0">
                  <c:v>241.82324853739223</c:v>
                </c:pt>
                <c:pt idx="15" formatCode="#,##0">
                  <c:v>242.43379571248425</c:v>
                </c:pt>
                <c:pt idx="16" formatCode="#,##0">
                  <c:v>316.38689296333001</c:v>
                </c:pt>
                <c:pt idx="17" formatCode="#,##0">
                  <c:v>305.93194820837101</c:v>
                </c:pt>
                <c:pt idx="18" formatCode="#,##0">
                  <c:v>539.79087369296053</c:v>
                </c:pt>
                <c:pt idx="19" formatCode="#,##0">
                  <c:v>456.08929751310922</c:v>
                </c:pt>
                <c:pt idx="20" formatCode="#,##0">
                  <c:v>428.24407731825403</c:v>
                </c:pt>
                <c:pt idx="21" formatCode="#,##0">
                  <c:v>322.86569022462783</c:v>
                </c:pt>
                <c:pt idx="22" formatCode="#,##0">
                  <c:v>380.96142282983635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809-4288-8939-BDFEDEFB1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040528"/>
        <c:axId val="230041088"/>
      </c:lineChart>
      <c:catAx>
        <c:axId val="230040528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0041088"/>
        <c:crosses val="autoZero"/>
        <c:auto val="1"/>
        <c:lblAlgn val="ctr"/>
        <c:lblOffset val="100"/>
        <c:noMultiLvlLbl val="0"/>
      </c:catAx>
      <c:valAx>
        <c:axId val="230041088"/>
        <c:scaling>
          <c:orientation val="minMax"/>
          <c:max val="8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004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>
                <a:solidFill>
                  <a:schemeClr val="tx1"/>
                </a:solidFill>
              </a:rPr>
              <a:t>Girasol:</a:t>
            </a:r>
            <a:r>
              <a:rPr lang="es-VE" sz="1600" b="1" baseline="0">
                <a:solidFill>
                  <a:schemeClr val="tx1"/>
                </a:solidFill>
              </a:rPr>
              <a:t> Producción 1995-2018</a:t>
            </a:r>
            <a:r>
              <a:rPr lang="es-VE" sz="1600" b="1">
                <a:solidFill>
                  <a:schemeClr val="tx1"/>
                </a:solidFill>
              </a:rPr>
              <a:t>(tn)/</a:t>
            </a:r>
            <a:r>
              <a:rPr lang="es-VE" sz="1600" b="1" i="0" u="none" strike="noStrike" baseline="0">
                <a:effectLst/>
              </a:rPr>
              <a:t>TIC MAT 2017-1995</a:t>
            </a:r>
            <a:br>
              <a:rPr lang="es-VE" sz="1600" b="1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accent1">
                    <a:lumMod val="75000"/>
                  </a:schemeClr>
                </a:solidFill>
              </a:rPr>
              <a:t>MAC-MAT</a:t>
            </a:r>
            <a:r>
              <a:rPr lang="es-VE" sz="1600" b="1" baseline="0">
                <a:solidFill>
                  <a:schemeClr val="tx1"/>
                </a:solidFill>
              </a:rPr>
              <a:t> vs </a:t>
            </a:r>
            <a:r>
              <a:rPr lang="es-VE" sz="1600" b="1" baseline="0">
                <a:solidFill>
                  <a:srgbClr val="FF0000"/>
                </a:solidFill>
              </a:rPr>
              <a:t>FEDEAGRO</a:t>
            </a:r>
            <a:br>
              <a:rPr lang="es-VE" sz="1600" b="1" baseline="0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tx1"/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9.834645477986953E-2"/>
          <c:y val="0.14771138519592714"/>
          <c:w val="0.886635389054097"/>
          <c:h val="0.71801769919669223"/>
        </c:manualLayout>
      </c:layout>
      <c:lineChart>
        <c:grouping val="standard"/>
        <c:varyColors val="0"/>
        <c:ser>
          <c:idx val="0"/>
          <c:order val="0"/>
          <c:tx>
            <c:strRef>
              <c:f>GIRASOL!$A$4</c:f>
              <c:strCache>
                <c:ptCount val="1"/>
                <c:pt idx="0">
                  <c:v>MAT</c:v>
                </c:pt>
              </c:strCache>
            </c:strRef>
          </c:tx>
          <c:spPr>
            <a:ln w="476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758608550451896E-2"/>
                  <c:y val="-3.7224112376871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A0-4ADF-A7F8-900DECCCD350}"/>
                </c:ext>
              </c:extLst>
            </c:dLbl>
            <c:dLbl>
              <c:idx val="10"/>
              <c:layout>
                <c:manualLayout>
                  <c:x val="-5.2318674783322541E-2"/>
                  <c:y val="-3.3542969556453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A0-4ADF-A7F8-900DECCCD350}"/>
                </c:ext>
              </c:extLst>
            </c:dLbl>
            <c:dLbl>
              <c:idx val="13"/>
              <c:layout>
                <c:manualLayout>
                  <c:x val="-8.7197791305537564E-2"/>
                  <c:y val="-8.3857423891134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C8-4D45-95C0-78A3F3E6326B}"/>
                </c:ext>
              </c:extLst>
            </c:dLbl>
            <c:dLbl>
              <c:idx val="16"/>
              <c:layout>
                <c:manualLayout>
                  <c:x val="4.7562431621202307E-3"/>
                  <c:y val="-1.6771484778226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0-4ADF-A7F8-900DECCCD350}"/>
                </c:ext>
              </c:extLst>
            </c:dLbl>
            <c:dLbl>
              <c:idx val="22"/>
              <c:layout>
                <c:manualLayout>
                  <c:x val="-1.1626237866779732E-16"/>
                  <c:y val="-3.3542969556453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A0-4ADF-A7F8-900DECCCD3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GIRASOL!$B$3:$Y$3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GIRASOL!$B$4:$Y$4</c:f>
              <c:numCache>
                <c:formatCode>_ * #,##0_ ;_ * \-#,##0_ ;_ * "-"??_ ;_ @_ </c:formatCode>
                <c:ptCount val="24"/>
                <c:pt idx="0">
                  <c:v>13298</c:v>
                </c:pt>
                <c:pt idx="1">
                  <c:v>11256</c:v>
                </c:pt>
                <c:pt idx="2" formatCode="#,##0">
                  <c:v>8570</c:v>
                </c:pt>
                <c:pt idx="3" formatCode="#,##0">
                  <c:v>5611</c:v>
                </c:pt>
                <c:pt idx="4" formatCode="#,##0">
                  <c:v>5017</c:v>
                </c:pt>
                <c:pt idx="5" formatCode="#,##0">
                  <c:v>3523</c:v>
                </c:pt>
                <c:pt idx="6" formatCode="#,##0">
                  <c:v>2818</c:v>
                </c:pt>
                <c:pt idx="7" formatCode="#,##0">
                  <c:v>1970</c:v>
                </c:pt>
                <c:pt idx="8" formatCode="#,##0">
                  <c:v>1242</c:v>
                </c:pt>
                <c:pt idx="9" formatCode="#,##0">
                  <c:v>970</c:v>
                </c:pt>
                <c:pt idx="10" formatCode="#,##0">
                  <c:v>439</c:v>
                </c:pt>
                <c:pt idx="11" formatCode="#,##0">
                  <c:v>5230</c:v>
                </c:pt>
                <c:pt idx="12" formatCode="#,##0">
                  <c:v>15514</c:v>
                </c:pt>
                <c:pt idx="13" formatCode="#,##0">
                  <c:v>36552</c:v>
                </c:pt>
                <c:pt idx="14" formatCode="#,##0">
                  <c:v>34549</c:v>
                </c:pt>
                <c:pt idx="15" formatCode="#,##0">
                  <c:v>55213</c:v>
                </c:pt>
                <c:pt idx="16" formatCode="#,##0">
                  <c:v>67870</c:v>
                </c:pt>
                <c:pt idx="17" formatCode="#,##0">
                  <c:v>63087</c:v>
                </c:pt>
                <c:pt idx="18" formatCode="#,##0">
                  <c:v>58389</c:v>
                </c:pt>
                <c:pt idx="19" formatCode="#,##0">
                  <c:v>23329</c:v>
                </c:pt>
                <c:pt idx="20" formatCode="#,##0">
                  <c:v>9799</c:v>
                </c:pt>
                <c:pt idx="21" formatCode="#,##0">
                  <c:v>14361</c:v>
                </c:pt>
                <c:pt idx="22" formatCode="#,##0">
                  <c:v>20852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CA0-4ADF-A7F8-900DECCCD350}"/>
            </c:ext>
          </c:extLst>
        </c:ser>
        <c:ser>
          <c:idx val="1"/>
          <c:order val="1"/>
          <c:tx>
            <c:strRef>
              <c:f>GIRASOL!$A$5</c:f>
              <c:strCache>
                <c:ptCount val="1"/>
                <c:pt idx="0">
                  <c:v>FEDEAGRO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A0-4ADF-A7F8-900DECCCD350}"/>
                </c:ext>
              </c:extLst>
            </c:dLbl>
            <c:dLbl>
              <c:idx val="16"/>
              <c:layout>
                <c:manualLayout>
                  <c:x val="-6.3416575494936412E-3"/>
                  <c:y val="1.3976237315189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C8-4D45-95C0-78A3F3E6326B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A0-4ADF-A7F8-900DECCCD350}"/>
                </c:ext>
              </c:extLst>
            </c:dLbl>
            <c:dLbl>
              <c:idx val="20"/>
              <c:layout>
                <c:manualLayout>
                  <c:x val="-0.10780817834139191"/>
                  <c:y val="-2.049824459813978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A0-4ADF-A7F8-900DECCCD350}"/>
                </c:ext>
              </c:extLst>
            </c:dLbl>
            <c:dLbl>
              <c:idx val="23"/>
              <c:layout>
                <c:manualLayout>
                  <c:x val="-1.1626237866779732E-16"/>
                  <c:y val="-1.956673224126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A0-4ADF-A7F8-900DECCCD3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GIRASOL!$B$3:$Y$3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GIRASOL!$B$5:$Y$5</c:f>
              <c:numCache>
                <c:formatCode>General</c:formatCode>
                <c:ptCount val="24"/>
                <c:pt idx="12" formatCode="_ * #,##0_ ;_ * \-#,##0_ ;_ * &quot;-&quot;??_ ;_ @_ ">
                  <c:v>5163</c:v>
                </c:pt>
                <c:pt idx="13" formatCode="_ * #,##0_ ;_ * \-#,##0_ ;_ * &quot;-&quot;??_ ;_ @_ ">
                  <c:v>12000</c:v>
                </c:pt>
                <c:pt idx="14" formatCode="_ * #,##0_ ;_ * \-#,##0_ ;_ * &quot;-&quot;??_ ;_ @_ ">
                  <c:v>27000</c:v>
                </c:pt>
                <c:pt idx="15" formatCode="_ * #,##0_ ;_ * \-#,##0_ ;_ * &quot;-&quot;??_ ;_ @_ ">
                  <c:v>35597</c:v>
                </c:pt>
                <c:pt idx="16" formatCode="_ * #,##0_ ;_ * \-#,##0_ ;_ * &quot;-&quot;??_ ;_ @_ ">
                  <c:v>54140</c:v>
                </c:pt>
                <c:pt idx="17" formatCode="_ * #,##0_ ;_ * \-#,##0_ ;_ * &quot;-&quot;??_ ;_ @_ ">
                  <c:v>55332</c:v>
                </c:pt>
                <c:pt idx="18" formatCode="_ * #,##0_ ;_ * \-#,##0_ ;_ * &quot;-&quot;??_ ;_ @_ ">
                  <c:v>56757</c:v>
                </c:pt>
                <c:pt idx="19" formatCode="_ * #,##0_ ;_ * \-#,##0_ ;_ * &quot;-&quot;??_ ;_ @_ ">
                  <c:v>22687</c:v>
                </c:pt>
                <c:pt idx="20" formatCode="_ * #,##0_ ;_ * \-#,##0_ ;_ * &quot;-&quot;??_ ;_ @_ ">
                  <c:v>7197</c:v>
                </c:pt>
                <c:pt idx="21" formatCode="_ * #,##0_ ;_ * \-#,##0_ ;_ * &quot;-&quot;??_ ;_ @_ ">
                  <c:v>15185</c:v>
                </c:pt>
                <c:pt idx="22" formatCode="_ * #,##0_ ;_ * \-#,##0_ ;_ * &quot;-&quot;??_ ;_ @_ ">
                  <c:v>4900</c:v>
                </c:pt>
                <c:pt idx="23" formatCode="_ * #,##0_ ;_ * \-#,##0_ ;_ * &quot;-&quot;??_ ;_ @_ ">
                  <c:v>3465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6CA0-4ADF-A7F8-900DECCCD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042768"/>
        <c:axId val="230043328"/>
      </c:lineChart>
      <c:catAx>
        <c:axId val="230042768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0043328"/>
        <c:crosses val="autoZero"/>
        <c:auto val="1"/>
        <c:lblAlgn val="ctr"/>
        <c:lblOffset val="100"/>
        <c:noMultiLvlLbl val="0"/>
      </c:catAx>
      <c:valAx>
        <c:axId val="230043328"/>
        <c:scaling>
          <c:orientation val="minMax"/>
          <c:max val="72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004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26109059119493"/>
          <c:y val="9.3300870197872934E-2"/>
          <c:w val="0.24961863343594126"/>
          <c:h val="5.300961142101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Girasol: Superficie 1995-2017(ha)/</a:t>
            </a:r>
            <a:r>
              <a:rPr lang="es-VE" sz="1600" b="1" i="0" u="none" strike="noStrike" baseline="0">
                <a:solidFill>
                  <a:sysClr val="windowText" lastClr="000000"/>
                </a:solidFill>
                <a:effectLst/>
              </a:rPr>
              <a:t>TIC MAT 2017-1995</a:t>
            </a:r>
            <a:br>
              <a:rPr lang="es-VE" sz="1600" b="1" i="0" u="none" strike="noStrike" baseline="0">
                <a:solidFill>
                  <a:schemeClr val="tx1"/>
                </a:solidFill>
                <a:effectLst/>
              </a:rPr>
            </a:br>
            <a:r>
              <a:rPr lang="es-VE" sz="1600" b="1" i="0" u="none" strike="noStrike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 </a:t>
            </a:r>
            <a:endParaRPr lang="en-US" sz="1600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GIRASOL!$A$8</c:f>
              <c:strCache>
                <c:ptCount val="1"/>
                <c:pt idx="0">
                  <c:v>Superficie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382415210965061E-2"/>
                  <c:y val="-2.9699620880723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2B-4C70-8CD8-E2D89F404FBC}"/>
                </c:ext>
              </c:extLst>
            </c:dLbl>
            <c:dLbl>
              <c:idx val="10"/>
              <c:layout>
                <c:manualLayout>
                  <c:x val="-4.2704621016103408E-2"/>
                  <c:y val="-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2B-4C70-8CD8-E2D89F404FBC}"/>
                </c:ext>
              </c:extLst>
            </c:dLbl>
            <c:dLbl>
              <c:idx val="13"/>
              <c:layout>
                <c:manualLayout>
                  <c:x val="-8.8572547292659162E-2"/>
                  <c:y val="-8.3857442348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2B-4C70-8CD8-E2D89F404FBC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6E-4A03-B56D-0C2AC0830520}"/>
                </c:ext>
              </c:extLst>
            </c:dLbl>
            <c:dLbl>
              <c:idx val="16"/>
              <c:layout>
                <c:manualLayout>
                  <c:x val="-8.8572547292659162E-2"/>
                  <c:y val="-8.3857442348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2B-4C70-8CD8-E2D89F404FBC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2B-4C70-8CD8-E2D89F404FBC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2B-4C70-8CD8-E2D89F404FBC}"/>
                </c:ext>
              </c:extLst>
            </c:dLbl>
            <c:dLbl>
              <c:idx val="22"/>
              <c:layout>
                <c:manualLayout>
                  <c:x val="-1.0837434006478052E-3"/>
                  <c:y val="-2.8651292802236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2B-4C70-8CD8-E2D89F404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GIRASOL!$B$7:$X$7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GIRASOL!$B$8:$X$8</c:f>
              <c:numCache>
                <c:formatCode>_ * #,##0_ ;_ * \-#,##0_ ;_ * "-"??_ ;_ @_ </c:formatCode>
                <c:ptCount val="23"/>
                <c:pt idx="0">
                  <c:v>14784</c:v>
                </c:pt>
                <c:pt idx="1">
                  <c:v>12248</c:v>
                </c:pt>
                <c:pt idx="2" formatCode="#,##0">
                  <c:v>7972</c:v>
                </c:pt>
                <c:pt idx="3" formatCode="#,##0">
                  <c:v>5791</c:v>
                </c:pt>
                <c:pt idx="4" formatCode="#,##0">
                  <c:v>5199</c:v>
                </c:pt>
                <c:pt idx="5" formatCode="#,##0">
                  <c:v>3548</c:v>
                </c:pt>
                <c:pt idx="6" formatCode="#,##0">
                  <c:v>2747</c:v>
                </c:pt>
                <c:pt idx="7" formatCode="#,##0">
                  <c:v>2214</c:v>
                </c:pt>
                <c:pt idx="8" formatCode="#,##0">
                  <c:v>1502</c:v>
                </c:pt>
                <c:pt idx="9" formatCode="#,##0">
                  <c:v>1200</c:v>
                </c:pt>
                <c:pt idx="10" formatCode="#,##0">
                  <c:v>715</c:v>
                </c:pt>
                <c:pt idx="11" formatCode="#,##0">
                  <c:v>4673</c:v>
                </c:pt>
                <c:pt idx="12" formatCode="#,##0">
                  <c:v>12517</c:v>
                </c:pt>
                <c:pt idx="13" formatCode="#,##0">
                  <c:v>30460</c:v>
                </c:pt>
                <c:pt idx="14" formatCode="#,##0">
                  <c:v>14460</c:v>
                </c:pt>
                <c:pt idx="15" formatCode="#,##0">
                  <c:v>50606</c:v>
                </c:pt>
                <c:pt idx="16" formatCode="#,##0">
                  <c:v>62146</c:v>
                </c:pt>
                <c:pt idx="17" formatCode="#,##0">
                  <c:v>57361</c:v>
                </c:pt>
                <c:pt idx="18" formatCode="#,##0">
                  <c:v>62953</c:v>
                </c:pt>
                <c:pt idx="19" formatCode="#,##0">
                  <c:v>29672</c:v>
                </c:pt>
                <c:pt idx="20" formatCode="#,##0">
                  <c:v>9856</c:v>
                </c:pt>
                <c:pt idx="21" formatCode="#,##0">
                  <c:v>21741</c:v>
                </c:pt>
                <c:pt idx="22" formatCode="#,##0">
                  <c:v>24532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52B-4C70-8CD8-E2D89F40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535200"/>
        <c:axId val="230535760"/>
      </c:lineChart>
      <c:catAx>
        <c:axId val="230535200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0535760"/>
        <c:crosses val="autoZero"/>
        <c:auto val="1"/>
        <c:lblAlgn val="ctr"/>
        <c:lblOffset val="100"/>
        <c:noMultiLvlLbl val="0"/>
      </c:catAx>
      <c:valAx>
        <c:axId val="230535760"/>
        <c:scaling>
          <c:orientation val="minMax"/>
          <c:max val="650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05352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u="none" strike="noStrike" baseline="0">
                <a:solidFill>
                  <a:sysClr val="windowText" lastClr="000000"/>
                </a:solidFill>
                <a:effectLst/>
              </a:rPr>
              <a:t>Girasol</a:t>
            </a:r>
            <a:r>
              <a:rPr lang="es-VE" sz="1800" b="1" i="0" baseline="0">
                <a:solidFill>
                  <a:schemeClr val="tx1"/>
                </a:solidFill>
                <a:effectLst/>
              </a:rPr>
              <a:t>: Rendimiento 1995-2017(kg/ha)/</a:t>
            </a:r>
            <a:r>
              <a:rPr lang="es-VE" sz="1800" b="1" i="0" u="none" strike="noStrike" baseline="0">
                <a:effectLst/>
              </a:rPr>
              <a:t>TIC MAT 2017-1995</a:t>
            </a:r>
            <a:br>
              <a:rPr lang="es-VE" sz="1800" b="1" i="0" baseline="0">
                <a:solidFill>
                  <a:schemeClr val="tx1"/>
                </a:solidFill>
                <a:effectLst/>
              </a:rPr>
            </a:br>
            <a:r>
              <a:rPr lang="es-VE" sz="1800" b="1" i="0" baseline="0">
                <a:solidFill>
                  <a:schemeClr val="tx1"/>
                </a:solidFill>
                <a:effectLst/>
              </a:rPr>
              <a:t>MAC-MAT </a:t>
            </a:r>
            <a:endParaRPr lang="es-VE" sz="18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5257812524324136"/>
          <c:y val="1.3227515982901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99465413818E-2"/>
          <c:y val="0.17297633066206947"/>
          <c:w val="0.89297191943533749"/>
          <c:h val="0.69782562551048322"/>
        </c:manualLayout>
      </c:layout>
      <c:lineChart>
        <c:grouping val="standard"/>
        <c:varyColors val="0"/>
        <c:ser>
          <c:idx val="0"/>
          <c:order val="0"/>
          <c:tx>
            <c:strRef>
              <c:f>GIRASOL!$A$11</c:f>
              <c:strCache>
                <c:ptCount val="1"/>
                <c:pt idx="0">
                  <c:v>Rendimiento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564061609736509E-2"/>
                  <c:y val="2.9710459048964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A1-47E7-ABDA-97FB5AC44EE2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A1-47E7-ABDA-97FB5AC44EE2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A1-47E7-ABDA-97FB5AC44EE2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2F-4A51-B830-18CC4EC1D164}"/>
                </c:ext>
              </c:extLst>
            </c:dLbl>
            <c:dLbl>
              <c:idx val="22"/>
              <c:layout>
                <c:manualLayout>
                  <c:x val="-2.3379817736306095E-3"/>
                  <c:y val="2.5098117964029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A1-47E7-ABDA-97FB5AC44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GIRASOL!$B$10:$X$10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GIRASOL!$B$11:$X$11</c:f>
              <c:numCache>
                <c:formatCode>_ * #,##0_ ;_ * \-#,##0_ ;_ * "-"??_ ;_ @_ </c:formatCode>
                <c:ptCount val="23"/>
                <c:pt idx="0">
                  <c:v>899.48593073593076</c:v>
                </c:pt>
                <c:pt idx="1">
                  <c:v>919.00718484650554</c:v>
                </c:pt>
                <c:pt idx="2" formatCode="#,##0">
                  <c:v>1075.0125439036628</c:v>
                </c:pt>
                <c:pt idx="3" formatCode="#,##0">
                  <c:v>968.91728544292869</c:v>
                </c:pt>
                <c:pt idx="4" formatCode="#,##0">
                  <c:v>964.99326793614159</c:v>
                </c:pt>
                <c:pt idx="5" formatCode="#,##0">
                  <c:v>992.95377677564818</c:v>
                </c:pt>
                <c:pt idx="6" formatCode="#,##0">
                  <c:v>1025.8463778667638</c:v>
                </c:pt>
                <c:pt idx="7" formatCode="#,##0">
                  <c:v>889.7922312556459</c:v>
                </c:pt>
                <c:pt idx="8" formatCode="#,##0">
                  <c:v>826.89747003994671</c:v>
                </c:pt>
                <c:pt idx="9" formatCode="#,##0">
                  <c:v>808.33333333333337</c:v>
                </c:pt>
                <c:pt idx="10" formatCode="#,##0">
                  <c:v>613.98601398601397</c:v>
                </c:pt>
                <c:pt idx="11" formatCode="#,##0">
                  <c:v>1119.1953777016906</c:v>
                </c:pt>
                <c:pt idx="12" formatCode="#,##0">
                  <c:v>1239.4343692578093</c:v>
                </c:pt>
                <c:pt idx="13" formatCode="#,##0">
                  <c:v>1200</c:v>
                </c:pt>
                <c:pt idx="14" formatCode="#,##0">
                  <c:v>2389.2807745504842</c:v>
                </c:pt>
                <c:pt idx="15" formatCode="#,##0">
                  <c:v>1091.0366359720192</c:v>
                </c:pt>
                <c:pt idx="16" formatCode="#,##0">
                  <c:v>1092.1056866089532</c:v>
                </c:pt>
                <c:pt idx="17" formatCode="#,##0">
                  <c:v>1099.8239221770889</c:v>
                </c:pt>
                <c:pt idx="18" formatCode="#,##0">
                  <c:v>927.50146935015005</c:v>
                </c:pt>
                <c:pt idx="19" formatCode="#,##0">
                  <c:v>786.22944189808572</c:v>
                </c:pt>
                <c:pt idx="20" formatCode="#,##0">
                  <c:v>994.21672077922074</c:v>
                </c:pt>
                <c:pt idx="21" formatCode="#,##0">
                  <c:v>660.54919276942178</c:v>
                </c:pt>
                <c:pt idx="22" formatCode="#,##0">
                  <c:v>849.99184738300994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DA1-47E7-ABDA-97FB5AC44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146256"/>
        <c:axId val="231146816"/>
      </c:lineChart>
      <c:catAx>
        <c:axId val="23114625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1146816"/>
        <c:crosses val="autoZero"/>
        <c:auto val="1"/>
        <c:lblAlgn val="ctr"/>
        <c:lblOffset val="100"/>
        <c:noMultiLvlLbl val="0"/>
      </c:catAx>
      <c:valAx>
        <c:axId val="231146816"/>
        <c:scaling>
          <c:orientation val="minMax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114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>
                <a:solidFill>
                  <a:schemeClr val="tx1"/>
                </a:solidFill>
              </a:rPr>
              <a:t>Cacao:</a:t>
            </a:r>
            <a:r>
              <a:rPr lang="es-VE" sz="1600" b="1" baseline="0">
                <a:solidFill>
                  <a:schemeClr val="tx1"/>
                </a:solidFill>
              </a:rPr>
              <a:t> Producción 1995-2017</a:t>
            </a:r>
            <a:r>
              <a:rPr lang="es-VE" sz="1600" b="1">
                <a:solidFill>
                  <a:schemeClr val="tx1"/>
                </a:solidFill>
              </a:rPr>
              <a:t>(tn)/</a:t>
            </a:r>
            <a:r>
              <a:rPr lang="es-VE" sz="1600" b="1" i="0" u="none" strike="noStrike" baseline="0">
                <a:effectLst/>
              </a:rPr>
              <a:t>TIC MAT 2017-1995</a:t>
            </a:r>
            <a:br>
              <a:rPr lang="es-VE" sz="1600" b="1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accent1">
                    <a:lumMod val="75000"/>
                  </a:schemeClr>
                </a:solidFill>
              </a:rPr>
              <a:t>MAC-MAT</a:t>
            </a:r>
            <a:r>
              <a:rPr lang="es-VE" sz="1600" b="1" baseline="0">
                <a:solidFill>
                  <a:schemeClr val="tx1"/>
                </a:solidFill>
              </a:rPr>
              <a:t> </a:t>
            </a:r>
            <a:br>
              <a:rPr lang="es-VE" sz="1600" b="1" baseline="0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tx1"/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9.834645477986953E-2"/>
          <c:y val="0.14771138519592714"/>
          <c:w val="0.886635389054097"/>
          <c:h val="0.71801769919669223"/>
        </c:manualLayout>
      </c:layout>
      <c:lineChart>
        <c:grouping val="standard"/>
        <c:varyColors val="0"/>
        <c:ser>
          <c:idx val="0"/>
          <c:order val="0"/>
          <c:tx>
            <c:strRef>
              <c:f>CACAO!$A$4</c:f>
              <c:strCache>
                <c:ptCount val="1"/>
                <c:pt idx="0">
                  <c:v>MAT</c:v>
                </c:pt>
              </c:strCache>
            </c:strRef>
          </c:tx>
          <c:spPr>
            <a:ln w="476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514851712572124E-2"/>
                  <c:y val="2.1476084346922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6F-4348-8E27-581741766280}"/>
                </c:ext>
              </c:extLst>
            </c:dLbl>
            <c:dLbl>
              <c:idx val="2"/>
              <c:layout>
                <c:manualLayout>
                  <c:x val="-2.906559466694933E-17"/>
                  <c:y val="-2.795247463037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F2-47AE-BECA-1F998CD9A94A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91-473A-960F-45B2EA2BDC74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91-473A-960F-45B2EA2BDC74}"/>
                </c:ext>
              </c:extLst>
            </c:dLbl>
            <c:dLbl>
              <c:idx val="19"/>
              <c:layout>
                <c:manualLayout>
                  <c:x val="-8.40269625307907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F2-47AE-BECA-1F998CD9A94A}"/>
                </c:ext>
              </c:extLst>
            </c:dLbl>
            <c:dLbl>
              <c:idx val="22"/>
              <c:layout>
                <c:manualLayout>
                  <c:x val="-1.1626237866779732E-16"/>
                  <c:y val="3.9133464482529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6F-4348-8E27-58174176628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CACAO!$B$3:$X$3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CACAO!$B$4:$X$4</c:f>
              <c:numCache>
                <c:formatCode>_ * #,##0_ ;_ * \-#,##0_ ;_ * "-"??_ ;_ @_ </c:formatCode>
                <c:ptCount val="23"/>
                <c:pt idx="0">
                  <c:v>16978</c:v>
                </c:pt>
                <c:pt idx="1">
                  <c:v>17124</c:v>
                </c:pt>
                <c:pt idx="2" formatCode="#,##0">
                  <c:v>18529</c:v>
                </c:pt>
                <c:pt idx="3" formatCode="#,##0">
                  <c:v>17965</c:v>
                </c:pt>
                <c:pt idx="4" formatCode="#,##0">
                  <c:v>13918</c:v>
                </c:pt>
                <c:pt idx="5" formatCode="#,##0">
                  <c:v>16126</c:v>
                </c:pt>
                <c:pt idx="6" formatCode="#,##0">
                  <c:v>15834</c:v>
                </c:pt>
                <c:pt idx="7" formatCode="#,##0">
                  <c:v>16164</c:v>
                </c:pt>
                <c:pt idx="8" formatCode="#,##0">
                  <c:v>15376</c:v>
                </c:pt>
                <c:pt idx="9" formatCode="#,##0">
                  <c:v>17515</c:v>
                </c:pt>
                <c:pt idx="10" formatCode="#,##0">
                  <c:v>16946</c:v>
                </c:pt>
                <c:pt idx="11" formatCode="#,##0">
                  <c:v>17154</c:v>
                </c:pt>
                <c:pt idx="12" formatCode="#,##0">
                  <c:v>17768</c:v>
                </c:pt>
                <c:pt idx="13" formatCode="#,##0">
                  <c:v>20457</c:v>
                </c:pt>
                <c:pt idx="14" formatCode="#,##0">
                  <c:v>20920</c:v>
                </c:pt>
                <c:pt idx="15" formatCode="#,##0">
                  <c:v>20955</c:v>
                </c:pt>
                <c:pt idx="16" formatCode="#,##0">
                  <c:v>22856</c:v>
                </c:pt>
                <c:pt idx="17" formatCode="#,##0">
                  <c:v>24214</c:v>
                </c:pt>
                <c:pt idx="18" formatCode="#,##0">
                  <c:v>29689</c:v>
                </c:pt>
                <c:pt idx="19" formatCode="#,##0">
                  <c:v>21714</c:v>
                </c:pt>
                <c:pt idx="20" formatCode="#,##0">
                  <c:v>22368</c:v>
                </c:pt>
                <c:pt idx="21" formatCode="#,##0">
                  <c:v>23254</c:v>
                </c:pt>
                <c:pt idx="22" formatCode="#,##0">
                  <c:v>23349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76F-4348-8E27-581741766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804976"/>
        <c:axId val="230805536"/>
      </c:lineChart>
      <c:catAx>
        <c:axId val="23080497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0805536"/>
        <c:crosses val="autoZero"/>
        <c:auto val="1"/>
        <c:lblAlgn val="ctr"/>
        <c:lblOffset val="100"/>
        <c:noMultiLvlLbl val="0"/>
      </c:catAx>
      <c:valAx>
        <c:axId val="230805536"/>
        <c:scaling>
          <c:orientation val="minMax"/>
          <c:max val="30000"/>
          <c:min val="1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080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Cacao: Superficie 1995-2017(ha)/</a:t>
            </a:r>
            <a:r>
              <a:rPr lang="es-VE" sz="1600" b="1" i="0" u="none" strike="noStrike" baseline="0">
                <a:solidFill>
                  <a:sysClr val="windowText" lastClr="000000"/>
                </a:solidFill>
                <a:effectLst/>
              </a:rPr>
              <a:t>TIC MAT 2017-1995</a:t>
            </a:r>
            <a:br>
              <a:rPr lang="es-VE" sz="1600" b="1" i="0" u="none" strike="noStrike" baseline="0">
                <a:solidFill>
                  <a:schemeClr val="tx1"/>
                </a:solidFill>
                <a:effectLst/>
              </a:rPr>
            </a:br>
            <a:r>
              <a:rPr lang="es-VE" sz="1600" b="1" i="0" u="none" strike="noStrike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 </a:t>
            </a:r>
            <a:endParaRPr lang="en-US" sz="1600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88302944022E-2"/>
          <c:y val="0.16879116525528648"/>
          <c:w val="0.89297193276456943"/>
          <c:h val="0.65276900135910687"/>
        </c:manualLayout>
      </c:layout>
      <c:lineChart>
        <c:grouping val="standard"/>
        <c:varyColors val="0"/>
        <c:ser>
          <c:idx val="0"/>
          <c:order val="0"/>
          <c:tx>
            <c:strRef>
              <c:f>CACAO!$A$7</c:f>
              <c:strCache>
                <c:ptCount val="1"/>
                <c:pt idx="0">
                  <c:v>Superficie</c:v>
                </c:pt>
              </c:strCache>
            </c:strRef>
          </c:tx>
          <c:spPr>
            <a:ln w="444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15971204457122E-2"/>
                  <c:y val="2.9000588762882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6C-4DFB-ABC8-86571D58AB7B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52-42CF-8990-34E9358CA37B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55-4CE1-9981-B1BA4C8323A7}"/>
                </c:ext>
              </c:extLst>
            </c:dLbl>
            <c:dLbl>
              <c:idx val="19"/>
              <c:layout>
                <c:manualLayout>
                  <c:x val="4.7449578906781625E-3"/>
                  <c:y val="-1.1180992313067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55-4CE1-9981-B1BA4C8323A7}"/>
                </c:ext>
              </c:extLst>
            </c:dLbl>
            <c:dLbl>
              <c:idx val="22"/>
              <c:layout>
                <c:manualLayout>
                  <c:x val="-1.2155311812230184E-2"/>
                  <c:y val="3.2844164919636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6C-4DFB-ABC8-86571D58AB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CACAO!$B$6:$X$6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CACAO!$B$7:$X$7</c:f>
              <c:numCache>
                <c:formatCode>_ * #,##0_ ;_ * \-#,##0_ ;_ * "-"??_ ;_ @_ </c:formatCode>
                <c:ptCount val="23"/>
                <c:pt idx="0">
                  <c:v>60899</c:v>
                </c:pt>
                <c:pt idx="1">
                  <c:v>61332</c:v>
                </c:pt>
                <c:pt idx="2" formatCode="#,##0">
                  <c:v>62085</c:v>
                </c:pt>
                <c:pt idx="3" formatCode="#,##0">
                  <c:v>60746</c:v>
                </c:pt>
                <c:pt idx="4" formatCode="#,##0">
                  <c:v>50898</c:v>
                </c:pt>
                <c:pt idx="5" formatCode="#,##0">
                  <c:v>56644</c:v>
                </c:pt>
                <c:pt idx="6" formatCode="#,##0">
                  <c:v>53706</c:v>
                </c:pt>
                <c:pt idx="7" formatCode="#,##0">
                  <c:v>55162</c:v>
                </c:pt>
                <c:pt idx="8" formatCode="#,##0">
                  <c:v>50802</c:v>
                </c:pt>
                <c:pt idx="9" formatCode="#,##0">
                  <c:v>55662</c:v>
                </c:pt>
                <c:pt idx="10" formatCode="#,##0">
                  <c:v>53836</c:v>
                </c:pt>
                <c:pt idx="11" formatCode="#,##0">
                  <c:v>51825</c:v>
                </c:pt>
                <c:pt idx="12" formatCode="#,##0">
                  <c:v>53230</c:v>
                </c:pt>
                <c:pt idx="13" formatCode="#,##0">
                  <c:v>50194</c:v>
                </c:pt>
                <c:pt idx="14" formatCode="#,##0">
                  <c:v>51307</c:v>
                </c:pt>
                <c:pt idx="15" formatCode="#,##0">
                  <c:v>57790</c:v>
                </c:pt>
                <c:pt idx="16" formatCode="#,##0">
                  <c:v>54679</c:v>
                </c:pt>
                <c:pt idx="17" formatCode="#,##0">
                  <c:v>56291</c:v>
                </c:pt>
                <c:pt idx="18" formatCode="#,##0">
                  <c:v>63023</c:v>
                </c:pt>
                <c:pt idx="19" formatCode="#,##0">
                  <c:v>79590</c:v>
                </c:pt>
                <c:pt idx="20" formatCode="#,##0">
                  <c:v>75450</c:v>
                </c:pt>
                <c:pt idx="21" formatCode="#,##0">
                  <c:v>64462</c:v>
                </c:pt>
                <c:pt idx="22" formatCode="#,##0">
                  <c:v>62119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86C-4DFB-ABC8-86571D58A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807776"/>
        <c:axId val="230808336"/>
      </c:lineChart>
      <c:catAx>
        <c:axId val="23080777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0808336"/>
        <c:crosses val="autoZero"/>
        <c:auto val="1"/>
        <c:lblAlgn val="ctr"/>
        <c:lblOffset val="100"/>
        <c:noMultiLvlLbl val="0"/>
      </c:catAx>
      <c:valAx>
        <c:axId val="230808336"/>
        <c:scaling>
          <c:orientation val="minMax"/>
          <c:max val="82000"/>
          <c:min val="4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080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u="none" strike="noStrike" baseline="0">
                <a:effectLst/>
              </a:rPr>
              <a:t>Cacao</a:t>
            </a:r>
            <a:r>
              <a:rPr lang="es-VE" sz="1800" b="1" i="0" baseline="0">
                <a:solidFill>
                  <a:schemeClr val="tx1"/>
                </a:solidFill>
                <a:effectLst/>
              </a:rPr>
              <a:t>: Rendimiento 1995-2017(kg/ha)/</a:t>
            </a:r>
            <a:r>
              <a:rPr lang="es-VE" sz="1800" b="1" i="0" u="none" strike="noStrike" baseline="0">
                <a:effectLst/>
              </a:rPr>
              <a:t>TIC MAT 2017-1995</a:t>
            </a:r>
            <a:br>
              <a:rPr lang="es-VE" sz="1800" b="1" i="0" baseline="0">
                <a:solidFill>
                  <a:schemeClr val="tx1"/>
                </a:solidFill>
                <a:effectLst/>
              </a:rPr>
            </a:br>
            <a:r>
              <a:rPr lang="es-VE" sz="1800" b="1" i="0" baseline="0">
                <a:solidFill>
                  <a:schemeClr val="tx1"/>
                </a:solidFill>
                <a:effectLst/>
              </a:rPr>
              <a:t>MAC-MAT </a:t>
            </a:r>
            <a:endParaRPr lang="es-VE" sz="18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924871490707792"/>
          <c:y val="2.6455031965802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99465413818E-2"/>
          <c:y val="0.17297633066206947"/>
          <c:w val="0.89297191943533749"/>
          <c:h val="0.69782562551048322"/>
        </c:manualLayout>
      </c:layout>
      <c:lineChart>
        <c:grouping val="standard"/>
        <c:varyColors val="0"/>
        <c:ser>
          <c:idx val="0"/>
          <c:order val="0"/>
          <c:tx>
            <c:strRef>
              <c:f>CACAO!$A$10</c:f>
              <c:strCache>
                <c:ptCount val="1"/>
                <c:pt idx="0">
                  <c:v>Rendimiento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564061609736509E-2"/>
                  <c:y val="2.9710459048964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DA-463F-BDB2-C654F5629836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D8-4245-AC0E-4E997714FB20}"/>
                </c:ext>
              </c:extLst>
            </c:dLbl>
            <c:dLbl>
              <c:idx val="13"/>
              <c:layout>
                <c:manualLayout>
                  <c:x val="-5.5357848952155002E-2"/>
                  <c:y val="-7.9365095897407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06-4F39-AE87-A41E7C0299C0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8-4245-AC0E-4E997714FB20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06-4F39-AE87-A41E7C0299C0}"/>
                </c:ext>
              </c:extLst>
            </c:dLbl>
            <c:dLbl>
              <c:idx val="19"/>
              <c:layout>
                <c:manualLayout>
                  <c:x val="-5.3776196124950687E-2"/>
                  <c:y val="3.17460383589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DA-463F-BDB2-C654F5629836}"/>
                </c:ext>
              </c:extLst>
            </c:dLbl>
            <c:dLbl>
              <c:idx val="22"/>
              <c:layout>
                <c:manualLayout>
                  <c:x val="-2.3379817736306095E-3"/>
                  <c:y val="2.5098117964029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A-463F-BDB2-C654F56298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CACAO!$B$9:$X$9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CACAO!$B$10:$X$10</c:f>
              <c:numCache>
                <c:formatCode>_ * #,##0_ ;_ * \-#,##0_ ;_ * "-"??_ ;_ @_ </c:formatCode>
                <c:ptCount val="23"/>
                <c:pt idx="0">
                  <c:v>278.78947109147936</c:v>
                </c:pt>
                <c:pt idx="1">
                  <c:v>279.20172177656036</c:v>
                </c:pt>
                <c:pt idx="2" formatCode="#,##0">
                  <c:v>298.44567931062255</c:v>
                </c:pt>
                <c:pt idx="3" formatCode="#,##0">
                  <c:v>295.73963717775661</c:v>
                </c:pt>
                <c:pt idx="4" formatCode="#,##0">
                  <c:v>273.44885850131635</c:v>
                </c:pt>
                <c:pt idx="5" formatCode="#,##0">
                  <c:v>284.69034672692607</c:v>
                </c:pt>
                <c:pt idx="6" formatCode="#,##0">
                  <c:v>294.82739358730868</c:v>
                </c:pt>
                <c:pt idx="7" formatCode="#,##0">
                  <c:v>293.02780899894856</c:v>
                </c:pt>
                <c:pt idx="8" formatCode="#,##0">
                  <c:v>302.66524939962989</c:v>
                </c:pt>
                <c:pt idx="9" formatCode="#,##0">
                  <c:v>314.66709784053751</c:v>
                </c:pt>
                <c:pt idx="10" formatCode="#,##0">
                  <c:v>314.77078534809419</c:v>
                </c:pt>
                <c:pt idx="11" formatCode="#,##0">
                  <c:v>330.99855282199707</c:v>
                </c:pt>
                <c:pt idx="12" formatCode="#,##0">
                  <c:v>333.79673116663531</c:v>
                </c:pt>
                <c:pt idx="13" formatCode="#,##0">
                  <c:v>407.55867235127704</c:v>
                </c:pt>
                <c:pt idx="14" formatCode="#,##0">
                  <c:v>407.74163369520727</c:v>
                </c:pt>
                <c:pt idx="15" formatCode="#,##0">
                  <c:v>362.60598719501644</c:v>
                </c:pt>
                <c:pt idx="16" formatCode="#,##0">
                  <c:v>418.00325536311925</c:v>
                </c:pt>
                <c:pt idx="17" formatCode="#,##0">
                  <c:v>430.15757403492569</c:v>
                </c:pt>
                <c:pt idx="18" formatCode="#,##0">
                  <c:v>471.08198594164037</c:v>
                </c:pt>
                <c:pt idx="19" formatCode="#,##0">
                  <c:v>272.82321899736149</c:v>
                </c:pt>
                <c:pt idx="20" formatCode="#,##0">
                  <c:v>296.46123260437372</c:v>
                </c:pt>
                <c:pt idx="21">
                  <c:v>360.73966057522262</c:v>
                </c:pt>
                <c:pt idx="22">
                  <c:v>375.87533604855196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8DA-463F-BDB2-C654F5629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486816"/>
        <c:axId val="231487376"/>
      </c:lineChart>
      <c:catAx>
        <c:axId val="23148681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1487376"/>
        <c:crosses val="autoZero"/>
        <c:auto val="1"/>
        <c:lblAlgn val="ctr"/>
        <c:lblOffset val="100"/>
        <c:noMultiLvlLbl val="0"/>
      </c:catAx>
      <c:valAx>
        <c:axId val="231487376"/>
        <c:scaling>
          <c:orientation val="minMax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148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>
                <a:solidFill>
                  <a:schemeClr val="tx1"/>
                </a:solidFill>
              </a:rPr>
              <a:t>Café:</a:t>
            </a:r>
            <a:r>
              <a:rPr lang="es-VE" sz="1600" b="1" baseline="0">
                <a:solidFill>
                  <a:schemeClr val="tx1"/>
                </a:solidFill>
              </a:rPr>
              <a:t> Producción 1995-2018</a:t>
            </a:r>
            <a:r>
              <a:rPr lang="es-VE" sz="1600" b="1">
                <a:solidFill>
                  <a:schemeClr val="tx1"/>
                </a:solidFill>
              </a:rPr>
              <a:t>(tn)/</a:t>
            </a:r>
            <a:r>
              <a:rPr lang="es-VE" sz="1600" b="1" i="0" u="none" strike="noStrike" baseline="0">
                <a:effectLst/>
              </a:rPr>
              <a:t>TIC MAT 2017-1995</a:t>
            </a:r>
            <a:br>
              <a:rPr lang="es-VE" sz="1600" b="1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accent1">
                    <a:lumMod val="75000"/>
                  </a:schemeClr>
                </a:solidFill>
              </a:rPr>
              <a:t>MAC-MAT</a:t>
            </a:r>
            <a:r>
              <a:rPr lang="es-VE" sz="1600" b="1" baseline="0">
                <a:solidFill>
                  <a:schemeClr val="tx1"/>
                </a:solidFill>
              </a:rPr>
              <a:t> vs </a:t>
            </a:r>
            <a:r>
              <a:rPr lang="es-VE" sz="1600" b="1" baseline="0">
                <a:solidFill>
                  <a:srgbClr val="FF0000"/>
                </a:solidFill>
              </a:rPr>
              <a:t>FEDEAGRO</a:t>
            </a:r>
            <a:br>
              <a:rPr lang="es-VE" sz="1600" b="1" baseline="0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tx1"/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9.834645477986953E-2"/>
          <c:y val="0.14771138519592714"/>
          <c:w val="0.886635389054097"/>
          <c:h val="0.71801769919669223"/>
        </c:manualLayout>
      </c:layout>
      <c:lineChart>
        <c:grouping val="standard"/>
        <c:varyColors val="0"/>
        <c:ser>
          <c:idx val="0"/>
          <c:order val="0"/>
          <c:tx>
            <c:strRef>
              <c:f>CAFE!$A$4</c:f>
              <c:strCache>
                <c:ptCount val="1"/>
                <c:pt idx="0">
                  <c:v>MAT</c:v>
                </c:pt>
              </c:strCache>
            </c:strRef>
          </c:tx>
          <c:spPr>
            <a:ln w="476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514851712572124E-2"/>
                  <c:y val="2.1476084346922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C8-4DA1-883C-85997FE55385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29-467D-B4F2-07409F01A95A}"/>
                </c:ext>
              </c:extLst>
            </c:dLbl>
            <c:dLbl>
              <c:idx val="6"/>
              <c:layout>
                <c:manualLayout>
                  <c:x val="0"/>
                  <c:y val="-2.515722716734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C8-4DA1-883C-85997FE55385}"/>
                </c:ext>
              </c:extLst>
            </c:dLbl>
            <c:dLbl>
              <c:idx val="8"/>
              <c:layout>
                <c:manualLayout>
                  <c:x val="-8.719779130553762E-2"/>
                  <c:y val="8.3857423891134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29-467D-B4F2-07409F01A95A}"/>
                </c:ext>
              </c:extLst>
            </c:dLbl>
            <c:dLbl>
              <c:idx val="11"/>
              <c:layout>
                <c:manualLayout>
                  <c:x val="-2.6952044585348032E-2"/>
                  <c:y val="-3.9133464482529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29-467D-B4F2-07409F01A95A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29-467D-B4F2-07409F01A95A}"/>
                </c:ext>
              </c:extLst>
            </c:dLbl>
            <c:dLbl>
              <c:idx val="16"/>
              <c:layout>
                <c:manualLayout>
                  <c:x val="4.7562431621202307E-3"/>
                  <c:y val="-1.6771484778226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C8-4DA1-883C-85997FE55385}"/>
                </c:ext>
              </c:extLst>
            </c:dLbl>
            <c:dLbl>
              <c:idx val="22"/>
              <c:layout>
                <c:manualLayout>
                  <c:x val="-1.1626237866779732E-16"/>
                  <c:y val="1.3976237315189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FC8-4DA1-883C-85997FE55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CAFE!$B$3:$Y$3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CAFE!$B$4:$Y$4</c:f>
              <c:numCache>
                <c:formatCode>_ * #,##0_ ;_ * \-#,##0_ ;_ * "-"??_ ;_ @_ </c:formatCode>
                <c:ptCount val="24"/>
                <c:pt idx="0">
                  <c:v>65088</c:v>
                </c:pt>
                <c:pt idx="1">
                  <c:v>73026</c:v>
                </c:pt>
                <c:pt idx="2" formatCode="#,##0">
                  <c:v>63000</c:v>
                </c:pt>
                <c:pt idx="3" formatCode="#,##0">
                  <c:v>66840</c:v>
                </c:pt>
                <c:pt idx="4" formatCode="#,##0">
                  <c:v>79854</c:v>
                </c:pt>
                <c:pt idx="5" formatCode="#,##0">
                  <c:v>78440</c:v>
                </c:pt>
                <c:pt idx="6" formatCode="#,##0">
                  <c:v>91877</c:v>
                </c:pt>
                <c:pt idx="7" formatCode="#,##0">
                  <c:v>84470</c:v>
                </c:pt>
                <c:pt idx="8" formatCode="#,##0">
                  <c:v>64265</c:v>
                </c:pt>
                <c:pt idx="9" formatCode="#,##0">
                  <c:v>71503</c:v>
                </c:pt>
                <c:pt idx="10" formatCode="#,##0">
                  <c:v>64484</c:v>
                </c:pt>
                <c:pt idx="11" formatCode="#,##0">
                  <c:v>74332</c:v>
                </c:pt>
                <c:pt idx="12" formatCode="#,##0">
                  <c:v>73642</c:v>
                </c:pt>
                <c:pt idx="13" formatCode="#,##0">
                  <c:v>72000</c:v>
                </c:pt>
                <c:pt idx="14" formatCode="#,##0">
                  <c:v>63193</c:v>
                </c:pt>
                <c:pt idx="15" formatCode="#,##0">
                  <c:v>73687</c:v>
                </c:pt>
                <c:pt idx="16" formatCode="#,##0">
                  <c:v>75510</c:v>
                </c:pt>
                <c:pt idx="17" formatCode="#,##0">
                  <c:v>72844</c:v>
                </c:pt>
                <c:pt idx="18" formatCode="#,##0">
                  <c:v>61875</c:v>
                </c:pt>
                <c:pt idx="19" formatCode="#,##0">
                  <c:v>48246</c:v>
                </c:pt>
                <c:pt idx="20" formatCode="#,##0">
                  <c:v>48749</c:v>
                </c:pt>
                <c:pt idx="21" formatCode="#,##0">
                  <c:v>43012</c:v>
                </c:pt>
                <c:pt idx="22" formatCode="#,##0">
                  <c:v>46650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FC8-4DA1-883C-85997FE55385}"/>
            </c:ext>
          </c:extLst>
        </c:ser>
        <c:ser>
          <c:idx val="1"/>
          <c:order val="1"/>
          <c:tx>
            <c:strRef>
              <c:f>CAFE!$A$5</c:f>
              <c:strCache>
                <c:ptCount val="1"/>
                <c:pt idx="0">
                  <c:v>FEDEAGRO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0.10780817834139191"/>
                  <c:y val="-2.049824459813978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C8-4DA1-883C-85997FE55385}"/>
                </c:ext>
              </c:extLst>
            </c:dLbl>
            <c:dLbl>
              <c:idx val="23"/>
              <c:layout>
                <c:manualLayout>
                  <c:x val="-1.1626237866779732E-16"/>
                  <c:y val="-1.956673224126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C8-4DA1-883C-85997FE55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CAFE!$B$3:$Y$3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CAFE!$B$5:$Y$5</c:f>
              <c:numCache>
                <c:formatCode>General</c:formatCode>
                <c:ptCount val="24"/>
                <c:pt idx="11" formatCode="_ * #,##0_ ;_ * \-#,##0_ ;_ * &quot;-&quot;??_ ;_ @_ ">
                  <c:v>70000</c:v>
                </c:pt>
                <c:pt idx="12" formatCode="_ * #,##0_ ;_ * \-#,##0_ ;_ * &quot;-&quot;??_ ;_ @_ ">
                  <c:v>67500</c:v>
                </c:pt>
                <c:pt idx="13" formatCode="_ * #,##0_ ;_ * \-#,##0_ ;_ * &quot;-&quot;??_ ;_ @_ ">
                  <c:v>69000</c:v>
                </c:pt>
                <c:pt idx="14" formatCode="_ * #,##0_ ;_ * \-#,##0_ ;_ * &quot;-&quot;??_ ;_ @_ ">
                  <c:v>50600</c:v>
                </c:pt>
                <c:pt idx="15" formatCode="_ * #,##0_ ;_ * \-#,##0_ ;_ * &quot;-&quot;??_ ;_ @_ ">
                  <c:v>52900</c:v>
                </c:pt>
                <c:pt idx="16" formatCode="_ * #,##0_ ;_ * \-#,##0_ ;_ * &quot;-&quot;??_ ;_ @_ ">
                  <c:v>35325</c:v>
                </c:pt>
                <c:pt idx="17" formatCode="_ * #,##0_ ;_ * \-#,##0_ ;_ * &quot;-&quot;??_ ;_ @_ ">
                  <c:v>38700</c:v>
                </c:pt>
                <c:pt idx="18" formatCode="_ * #,##0_ ;_ * \-#,##0_ ;_ * &quot;-&quot;??_ ;_ @_ ">
                  <c:v>36000</c:v>
                </c:pt>
                <c:pt idx="19" formatCode="_ * #,##0_ ;_ * \-#,##0_ ;_ * &quot;-&quot;??_ ;_ @_ ">
                  <c:v>25300</c:v>
                </c:pt>
                <c:pt idx="20" formatCode="_ * #,##0_ ;_ * \-#,##0_ ;_ * &quot;-&quot;??_ ;_ @_ ">
                  <c:v>20700</c:v>
                </c:pt>
                <c:pt idx="21" formatCode="_ * #,##0_ ;_ * \-#,##0_ ;_ * &quot;-&quot;??_ ;_ @_ ">
                  <c:v>23936.376</c:v>
                </c:pt>
                <c:pt idx="22" formatCode="_ * #,##0_ ;_ * \-#,##0_ ;_ * &quot;-&quot;??_ ;_ @_ ">
                  <c:v>24460.75</c:v>
                </c:pt>
                <c:pt idx="23" formatCode="_ * #,##0_ ;_ * \-#,##0_ ;_ * &quot;-&quot;??_ ;_ @_ ">
                  <c:v>23828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6FC8-4DA1-883C-85997FE55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354080"/>
        <c:axId val="231354640"/>
      </c:lineChart>
      <c:catAx>
        <c:axId val="231354080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1354640"/>
        <c:crosses val="autoZero"/>
        <c:auto val="1"/>
        <c:lblAlgn val="ctr"/>
        <c:lblOffset val="100"/>
        <c:noMultiLvlLbl val="0"/>
      </c:catAx>
      <c:valAx>
        <c:axId val="231354640"/>
        <c:scaling>
          <c:orientation val="minMax"/>
          <c:max val="100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13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26109059119493"/>
          <c:y val="9.3300870197872934E-2"/>
          <c:w val="0.24961863343594126"/>
          <c:h val="5.300961142101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Café: Superficie 1995-2017(ha)/</a:t>
            </a:r>
            <a:r>
              <a:rPr lang="es-VE" sz="1600" b="1" i="0" u="none" strike="noStrike" baseline="0">
                <a:solidFill>
                  <a:sysClr val="windowText" lastClr="000000"/>
                </a:solidFill>
                <a:effectLst/>
              </a:rPr>
              <a:t>TIC MAT 2017-1995</a:t>
            </a:r>
            <a:br>
              <a:rPr lang="es-VE" sz="1600" b="1" i="0" u="none" strike="noStrike" baseline="0">
                <a:solidFill>
                  <a:schemeClr val="tx1"/>
                </a:solidFill>
                <a:effectLst/>
              </a:rPr>
            </a:br>
            <a:r>
              <a:rPr lang="es-VE" sz="1600" b="1" i="0" u="none" strike="noStrike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 </a:t>
            </a:r>
            <a:endParaRPr lang="en-US" sz="16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41771445964270099"/>
          <c:y val="1.9566736547868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CAFE!$A$8</c:f>
              <c:strCache>
                <c:ptCount val="1"/>
                <c:pt idx="0">
                  <c:v>Superficie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15971204457122E-2"/>
                  <c:y val="2.9000588762882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C2-4746-8B2E-7D79E55CA08A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A2-4B70-A4CD-C81ADFC81C95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C2-4746-8B2E-7D79E55CA08A}"/>
                </c:ext>
              </c:extLst>
            </c:dLbl>
            <c:dLbl>
              <c:idx val="8"/>
              <c:layout>
                <c:manualLayout>
                  <c:x val="-5.6939494688137957E-2"/>
                  <c:y val="3.6338225017470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A2-4B70-A4CD-C81ADFC81C9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C2-4746-8B2E-7D79E55CA08A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A2-4B70-A4CD-C81ADFC81C95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A2-4B70-A4CD-C81ADFC81C95}"/>
                </c:ext>
              </c:extLst>
            </c:dLbl>
            <c:dLbl>
              <c:idx val="22"/>
              <c:layout>
                <c:manualLayout>
                  <c:x val="-1.0837434006478052E-3"/>
                  <c:y val="-2.8651292802236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C2-4746-8B2E-7D79E55CA0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CAFE!$B$7:$X$7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CAFE!$B$8:$X$8</c:f>
              <c:numCache>
                <c:formatCode>_ * #,##0_ ;_ * \-#,##0_ ;_ * "-"??_ ;_ @_ </c:formatCode>
                <c:ptCount val="23"/>
                <c:pt idx="0">
                  <c:v>179353</c:v>
                </c:pt>
                <c:pt idx="1">
                  <c:v>183583</c:v>
                </c:pt>
                <c:pt idx="2" formatCode="#,##0">
                  <c:v>179367</c:v>
                </c:pt>
                <c:pt idx="3" formatCode="#,##0">
                  <c:v>201301</c:v>
                </c:pt>
                <c:pt idx="4" formatCode="#,##0">
                  <c:v>220258</c:v>
                </c:pt>
                <c:pt idx="5" formatCode="#,##0">
                  <c:v>226863</c:v>
                </c:pt>
                <c:pt idx="6" formatCode="#,##0">
                  <c:v>233873</c:v>
                </c:pt>
                <c:pt idx="7" formatCode="#,##0">
                  <c:v>238100</c:v>
                </c:pt>
                <c:pt idx="8" formatCode="#,##0">
                  <c:v>203280</c:v>
                </c:pt>
                <c:pt idx="9" formatCode="#,##0">
                  <c:v>207732</c:v>
                </c:pt>
                <c:pt idx="10" formatCode="#,##0">
                  <c:v>205805</c:v>
                </c:pt>
                <c:pt idx="11" formatCode="#,##0">
                  <c:v>189184</c:v>
                </c:pt>
                <c:pt idx="12" formatCode="#,##0">
                  <c:v>171977</c:v>
                </c:pt>
                <c:pt idx="13" formatCode="#,##0">
                  <c:v>186376</c:v>
                </c:pt>
                <c:pt idx="14" formatCode="#,##0">
                  <c:v>187512</c:v>
                </c:pt>
                <c:pt idx="15" formatCode="#,##0">
                  <c:v>190440</c:v>
                </c:pt>
                <c:pt idx="16" formatCode="#,##0">
                  <c:v>194607</c:v>
                </c:pt>
                <c:pt idx="17" formatCode="#,##0">
                  <c:v>195235</c:v>
                </c:pt>
                <c:pt idx="18" formatCode="#,##0">
                  <c:v>169823</c:v>
                </c:pt>
                <c:pt idx="19" formatCode="#,##0">
                  <c:v>179154</c:v>
                </c:pt>
                <c:pt idx="20" formatCode="#,##0">
                  <c:v>173799</c:v>
                </c:pt>
                <c:pt idx="21" formatCode="#,##0">
                  <c:v>130795</c:v>
                </c:pt>
                <c:pt idx="22" formatCode="#,##0">
                  <c:v>135000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AC2-4746-8B2E-7D79E55CA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358560"/>
        <c:axId val="231359120"/>
      </c:lineChart>
      <c:catAx>
        <c:axId val="231358560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1359120"/>
        <c:crosses val="autoZero"/>
        <c:auto val="1"/>
        <c:lblAlgn val="ctr"/>
        <c:lblOffset val="100"/>
        <c:noMultiLvlLbl val="0"/>
      </c:catAx>
      <c:valAx>
        <c:axId val="231359120"/>
        <c:scaling>
          <c:orientation val="minMax"/>
          <c:max val="240000"/>
          <c:min val="1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135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u="none" strike="noStrike" baseline="0">
                <a:effectLst/>
              </a:rPr>
              <a:t>Café</a:t>
            </a:r>
            <a:r>
              <a:rPr lang="es-VE" sz="1800" b="1" i="0" baseline="0">
                <a:solidFill>
                  <a:schemeClr val="tx1"/>
                </a:solidFill>
                <a:effectLst/>
              </a:rPr>
              <a:t>: Rendimiento 1995-2017(kg/ha)</a:t>
            </a:r>
            <a:br>
              <a:rPr lang="es-VE" sz="1800" b="1" i="0" baseline="0">
                <a:solidFill>
                  <a:schemeClr val="tx1"/>
                </a:solidFill>
                <a:effectLst/>
              </a:rPr>
            </a:br>
            <a:r>
              <a:rPr lang="es-VE" sz="1800" b="1" i="0" baseline="0">
                <a:solidFill>
                  <a:schemeClr val="tx1"/>
                </a:solidFill>
                <a:effectLst/>
              </a:rPr>
              <a:t>MAC-MAT </a:t>
            </a:r>
            <a:endParaRPr lang="es-VE" sz="18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99465413818E-2"/>
          <c:y val="0.17297633066206947"/>
          <c:w val="0.89297191943533749"/>
          <c:h val="0.69782562551048322"/>
        </c:manualLayout>
      </c:layout>
      <c:lineChart>
        <c:grouping val="standard"/>
        <c:varyColors val="0"/>
        <c:ser>
          <c:idx val="0"/>
          <c:order val="0"/>
          <c:tx>
            <c:strRef>
              <c:f>CAFE!$A$11</c:f>
              <c:strCache>
                <c:ptCount val="1"/>
                <c:pt idx="0">
                  <c:v>Rendimiento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564061609736509E-2"/>
                  <c:y val="2.9710459048964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E4-4E6E-90A6-A4712C956604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B5-4D97-8A70-49B952CF395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B5-4D97-8A70-49B952CF3957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B5-4D97-8A70-49B952CF3957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B5-4D97-8A70-49B952CF3957}"/>
                </c:ext>
              </c:extLst>
            </c:dLbl>
            <c:dLbl>
              <c:idx val="12"/>
              <c:layout>
                <c:manualLayout>
                  <c:x val="1.5816528272044287E-3"/>
                  <c:y val="-7.9365095897408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E4-4E6E-90A6-A4712C956604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B5-4D97-8A70-49B952CF3957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B5-4D97-8A70-49B952CF3957}"/>
                </c:ext>
              </c:extLst>
            </c:dLbl>
            <c:dLbl>
              <c:idx val="19"/>
              <c:layout>
                <c:manualLayout>
                  <c:x val="-5.3776196124950687E-2"/>
                  <c:y val="3.17460383589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E4-4E6E-90A6-A4712C956604}"/>
                </c:ext>
              </c:extLst>
            </c:dLbl>
            <c:dLbl>
              <c:idx val="22"/>
              <c:layout>
                <c:manualLayout>
                  <c:x val="-2.3379817736306095E-3"/>
                  <c:y val="2.5098117964029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E4-4E6E-90A6-A4712C956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CAFE!$B$10:$X$10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CAFE!$B$11:$X$11</c:f>
              <c:numCache>
                <c:formatCode>_ * #,##0_ ;_ * \-#,##0_ ;_ * "-"??_ ;_ @_ </c:formatCode>
                <c:ptCount val="23"/>
                <c:pt idx="0">
                  <c:v>362.90443984767472</c:v>
                </c:pt>
                <c:pt idx="1">
                  <c:v>397.78192969937305</c:v>
                </c:pt>
                <c:pt idx="2" formatCode="#,##0">
                  <c:v>351.23517703925472</c:v>
                </c:pt>
                <c:pt idx="3" formatCode="#,##0">
                  <c:v>332.04007928425597</c:v>
                </c:pt>
                <c:pt idx="4" formatCode="#,##0">
                  <c:v>362.54755786395953</c:v>
                </c:pt>
                <c:pt idx="5" formatCode="#,##0">
                  <c:v>345.75933492901004</c:v>
                </c:pt>
                <c:pt idx="6" formatCode="#,##0">
                  <c:v>392.84996557960943</c:v>
                </c:pt>
                <c:pt idx="7" formatCode="#,##0">
                  <c:v>354.76690466190672</c:v>
                </c:pt>
                <c:pt idx="8" formatCode="#,##0">
                  <c:v>316.14029909484452</c:v>
                </c:pt>
                <c:pt idx="9" formatCode="#,##0">
                  <c:v>344.20792174532573</c:v>
                </c:pt>
                <c:pt idx="10" formatCode="#,##0">
                  <c:v>313.32572094944243</c:v>
                </c:pt>
                <c:pt idx="11" formatCode="#,##0">
                  <c:v>392.90849120433018</c:v>
                </c:pt>
                <c:pt idx="12" formatCode="#,##0">
                  <c:v>428.20842321938397</c:v>
                </c:pt>
                <c:pt idx="13" formatCode="#,##0">
                  <c:v>386.3158346568228</c:v>
                </c:pt>
                <c:pt idx="14" formatCode="#,##0">
                  <c:v>337.00776483638379</c:v>
                </c:pt>
                <c:pt idx="15" formatCode="#,##0">
                  <c:v>386.93026675068268</c:v>
                </c:pt>
                <c:pt idx="16" formatCode="#,##0">
                  <c:v>388.01276418628311</c:v>
                </c:pt>
                <c:pt idx="17" formatCode="#,##0">
                  <c:v>373.1093297820575</c:v>
                </c:pt>
                <c:pt idx="18" formatCode="#,##0">
                  <c:v>364.34994082073689</c:v>
                </c:pt>
                <c:pt idx="19" formatCode="#,##0">
                  <c:v>269.29903881576746</c:v>
                </c:pt>
                <c:pt idx="20" formatCode="#,##0">
                  <c:v>280.49068176456711</c:v>
                </c:pt>
                <c:pt idx="21" formatCode="#,##0">
                  <c:v>328.85049122672882</c:v>
                </c:pt>
                <c:pt idx="22" formatCode="#,##0">
                  <c:v>345.55555555555554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EE4-4E6E-90A6-A4712C956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361360"/>
        <c:axId val="231768832"/>
      </c:lineChart>
      <c:catAx>
        <c:axId val="231361360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1768832"/>
        <c:crosses val="autoZero"/>
        <c:auto val="1"/>
        <c:lblAlgn val="ctr"/>
        <c:lblOffset val="100"/>
        <c:noMultiLvlLbl val="0"/>
      </c:catAx>
      <c:valAx>
        <c:axId val="231768832"/>
        <c:scaling>
          <c:orientation val="minMax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136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>
                <a:solidFill>
                  <a:schemeClr val="tx1"/>
                </a:solidFill>
              </a:rPr>
              <a:t>Pimentón:</a:t>
            </a:r>
            <a:r>
              <a:rPr lang="es-VE" sz="1600" b="1" baseline="0">
                <a:solidFill>
                  <a:schemeClr val="tx1"/>
                </a:solidFill>
              </a:rPr>
              <a:t> Producción 1995-2018</a:t>
            </a:r>
            <a:r>
              <a:rPr lang="es-VE" sz="1600" b="1">
                <a:solidFill>
                  <a:schemeClr val="tx1"/>
                </a:solidFill>
              </a:rPr>
              <a:t>(tn)/</a:t>
            </a:r>
            <a:r>
              <a:rPr lang="es-VE" sz="1600" b="1" i="0" u="none" strike="noStrike" baseline="0">
                <a:effectLst/>
              </a:rPr>
              <a:t>TIC MAT 2015-1995</a:t>
            </a:r>
            <a:br>
              <a:rPr lang="es-VE" sz="1600" b="1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accent1">
                    <a:lumMod val="75000"/>
                  </a:schemeClr>
                </a:solidFill>
              </a:rPr>
              <a:t>MAC-MAT</a:t>
            </a:r>
            <a:r>
              <a:rPr lang="es-VE" sz="1600" b="1" baseline="0">
                <a:solidFill>
                  <a:schemeClr val="tx1"/>
                </a:solidFill>
              </a:rPr>
              <a:t> vs </a:t>
            </a:r>
            <a:r>
              <a:rPr lang="es-VE" sz="1600" b="1" baseline="0">
                <a:solidFill>
                  <a:srgbClr val="FF0000"/>
                </a:solidFill>
              </a:rPr>
              <a:t>FEDEAGRO</a:t>
            </a:r>
            <a:br>
              <a:rPr lang="es-VE" sz="1600" b="1" baseline="0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3.7598039778671155E-2"/>
          <c:y val="1.3976237315189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9.834645477986953E-2"/>
          <c:y val="0.14771138519592714"/>
          <c:w val="0.886635389054097"/>
          <c:h val="0.71801769919669223"/>
        </c:manualLayout>
      </c:layout>
      <c:lineChart>
        <c:grouping val="standard"/>
        <c:varyColors val="0"/>
        <c:ser>
          <c:idx val="0"/>
          <c:order val="0"/>
          <c:tx>
            <c:strRef>
              <c:f>PIMENTON!$A$4</c:f>
              <c:strCache>
                <c:ptCount val="1"/>
                <c:pt idx="0">
                  <c:v>MAT</c:v>
                </c:pt>
              </c:strCache>
            </c:strRef>
          </c:tx>
          <c:spPr>
            <a:ln w="476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344022937825304E-2"/>
                  <c:y val="4.1042816588186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33-4A9D-B0D8-9077E9165B31}"/>
                </c:ext>
              </c:extLst>
            </c:dLbl>
            <c:dLbl>
              <c:idx val="3"/>
              <c:layout>
                <c:manualLayout>
                  <c:x val="-9.0368620080284387E-2"/>
                  <c:y val="-2.795247463037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33-4A9D-B0D8-9077E9165B31}"/>
                </c:ext>
              </c:extLst>
            </c:dLbl>
            <c:dLbl>
              <c:idx val="13"/>
              <c:layout>
                <c:manualLayout>
                  <c:x val="-8.4026962530790741E-2"/>
                  <c:y val="-3.633821701949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33-4A9D-B0D8-9077E9165B31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B33-4A9D-B0D8-9077E9165B31}"/>
                </c:ext>
              </c:extLst>
            </c:dLbl>
            <c:dLbl>
              <c:idx val="18"/>
              <c:layout>
                <c:manualLayout>
                  <c:x val="-6.1831161107563114E-2"/>
                  <c:y val="4.19287119455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33-4A9D-B0D8-9077E9165B31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B33-4A9D-B0D8-9077E9165B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PIMENTON!$B$3:$Y$3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PIMENTON!$B$4:$Y$4</c:f>
              <c:numCache>
                <c:formatCode>_ * #,##0_ ;_ * \-#,##0_ ;_ * "-"??_ ;_ @_ </c:formatCode>
                <c:ptCount val="24"/>
                <c:pt idx="0">
                  <c:v>53468</c:v>
                </c:pt>
                <c:pt idx="1">
                  <c:v>61381</c:v>
                </c:pt>
                <c:pt idx="2" formatCode="#,##0">
                  <c:v>62009</c:v>
                </c:pt>
                <c:pt idx="3" formatCode="#,##0">
                  <c:v>86577</c:v>
                </c:pt>
                <c:pt idx="4" formatCode="#,##0">
                  <c:v>87222</c:v>
                </c:pt>
                <c:pt idx="5" formatCode="#,##0">
                  <c:v>77724</c:v>
                </c:pt>
                <c:pt idx="6" formatCode="#,##0">
                  <c:v>62232</c:v>
                </c:pt>
                <c:pt idx="7" formatCode="#,##0">
                  <c:v>69376</c:v>
                </c:pt>
                <c:pt idx="8" formatCode="#,##0">
                  <c:v>74452</c:v>
                </c:pt>
                <c:pt idx="9" formatCode="#,##0">
                  <c:v>91407</c:v>
                </c:pt>
                <c:pt idx="10" formatCode="#,##0">
                  <c:v>94161</c:v>
                </c:pt>
                <c:pt idx="11" formatCode="#,##0">
                  <c:v>101143</c:v>
                </c:pt>
                <c:pt idx="12" formatCode="#,##0">
                  <c:v>127905</c:v>
                </c:pt>
                <c:pt idx="13" formatCode="#,##0">
                  <c:v>152229</c:v>
                </c:pt>
                <c:pt idx="14" formatCode="#,##0">
                  <c:v>139239</c:v>
                </c:pt>
                <c:pt idx="15" formatCode="#,##0">
                  <c:v>133573</c:v>
                </c:pt>
                <c:pt idx="16" formatCode="#,##0">
                  <c:v>160386</c:v>
                </c:pt>
                <c:pt idx="17" formatCode="#,##0">
                  <c:v>167060</c:v>
                </c:pt>
                <c:pt idx="18" formatCode="#,##0">
                  <c:v>83335</c:v>
                </c:pt>
                <c:pt idx="19" formatCode="#,##0">
                  <c:v>111716</c:v>
                </c:pt>
                <c:pt idx="20" formatCode="#,##0">
                  <c:v>121237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EB33-4A9D-B0D8-9077E9165B31}"/>
            </c:ext>
          </c:extLst>
        </c:ser>
        <c:ser>
          <c:idx val="1"/>
          <c:order val="1"/>
          <c:tx>
            <c:strRef>
              <c:f>PIMENTON!$A$5</c:f>
              <c:strCache>
                <c:ptCount val="1"/>
                <c:pt idx="0">
                  <c:v>FEDEAGRO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4268729486360692E-2"/>
                  <c:y val="-1.9566732241264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33-4A9D-B0D8-9077E9165B31}"/>
                </c:ext>
              </c:extLst>
            </c:dLbl>
            <c:dLbl>
              <c:idx val="23"/>
              <c:layout>
                <c:manualLayout>
                  <c:x val="-4.2806188459082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33-4A9D-B0D8-9077E9165B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PIMENTON!$B$3:$Y$3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PIMENTON!$B$5:$Y$5</c:f>
              <c:numCache>
                <c:formatCode>General</c:formatCode>
                <c:ptCount val="24"/>
                <c:pt idx="12" formatCode="_ * #,##0_ ;_ * \-#,##0_ ;_ * &quot;-&quot;??_ ;_ @_ ">
                  <c:v>125020</c:v>
                </c:pt>
                <c:pt idx="13" formatCode="_ * #,##0_ ;_ * \-#,##0_ ;_ * &quot;-&quot;??_ ;_ @_ ">
                  <c:v>123000</c:v>
                </c:pt>
                <c:pt idx="14" formatCode="_ * #,##0_ ;_ * \-#,##0_ ;_ * &quot;-&quot;??_ ;_ @_ ">
                  <c:v>137500</c:v>
                </c:pt>
                <c:pt idx="15" formatCode="_ * #,##0_ ;_ * \-#,##0_ ;_ * &quot;-&quot;??_ ;_ @_ ">
                  <c:v>145000</c:v>
                </c:pt>
                <c:pt idx="16" formatCode="_ * #,##0_ ;_ * \-#,##0_ ;_ * &quot;-&quot;??_ ;_ @_ ">
                  <c:v>168750</c:v>
                </c:pt>
                <c:pt idx="17" formatCode="_ * #,##0_ ;_ * \-#,##0_ ;_ * &quot;-&quot;??_ ;_ @_ ">
                  <c:v>177400</c:v>
                </c:pt>
                <c:pt idx="18" formatCode="_ * #,##0_ ;_ * \-#,##0_ ;_ * &quot;-&quot;??_ ;_ @_ ">
                  <c:v>258150</c:v>
                </c:pt>
                <c:pt idx="19" formatCode="_ * #,##0_ ;_ * \-#,##0_ ;_ * &quot;-&quot;??_ ;_ @_ ">
                  <c:v>146850</c:v>
                </c:pt>
                <c:pt idx="20" formatCode="_ * #,##0_ ;_ * \-#,##0_ ;_ * &quot;-&quot;??_ ;_ @_ ">
                  <c:v>90000</c:v>
                </c:pt>
                <c:pt idx="21" formatCode="_ * #,##0_ ;_ * \-#,##0_ ;_ * &quot;-&quot;??_ ;_ @_ ">
                  <c:v>54000</c:v>
                </c:pt>
                <c:pt idx="22" formatCode="_ * #,##0_ ;_ * \-#,##0_ ;_ * &quot;-&quot;??_ ;_ @_ ">
                  <c:v>47250</c:v>
                </c:pt>
                <c:pt idx="23" formatCode="_ * #,##0_ ;_ * \-#,##0_ ;_ * &quot;-&quot;??_ ;_ @_ ">
                  <c:v>23755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EB33-4A9D-B0D8-9077E9165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518368"/>
        <c:axId val="225213328"/>
      </c:lineChart>
      <c:catAx>
        <c:axId val="225518368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5213328"/>
        <c:crosses val="autoZero"/>
        <c:auto val="1"/>
        <c:lblAlgn val="ctr"/>
        <c:lblOffset val="100"/>
        <c:noMultiLvlLbl val="0"/>
      </c:catAx>
      <c:valAx>
        <c:axId val="225213328"/>
        <c:scaling>
          <c:orientation val="minMax"/>
          <c:max val="280000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551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365069251399782"/>
          <c:y val="2.9010266701823689E-2"/>
          <c:w val="0.24961863343594126"/>
          <c:h val="5.300961142101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>
                <a:solidFill>
                  <a:schemeClr val="tx1"/>
                </a:solidFill>
              </a:rPr>
              <a:t>Caña</a:t>
            </a:r>
            <a:r>
              <a:rPr lang="es-VE" sz="1600" b="1" baseline="0">
                <a:solidFill>
                  <a:schemeClr val="tx1"/>
                </a:solidFill>
              </a:rPr>
              <a:t> de Azúcar</a:t>
            </a:r>
            <a:r>
              <a:rPr lang="es-VE" sz="1600" b="1">
                <a:solidFill>
                  <a:schemeClr val="tx1"/>
                </a:solidFill>
              </a:rPr>
              <a:t>:</a:t>
            </a:r>
            <a:r>
              <a:rPr lang="es-VE" sz="1600" b="1" baseline="0">
                <a:solidFill>
                  <a:schemeClr val="tx1"/>
                </a:solidFill>
              </a:rPr>
              <a:t> Producción 1995-2018</a:t>
            </a:r>
            <a:r>
              <a:rPr lang="es-VE" sz="1600" b="1">
                <a:solidFill>
                  <a:schemeClr val="tx1"/>
                </a:solidFill>
              </a:rPr>
              <a:t>(tn)/</a:t>
            </a:r>
            <a:r>
              <a:rPr lang="es-VE" sz="1600" b="1" i="0" u="none" strike="noStrike" baseline="0">
                <a:effectLst/>
              </a:rPr>
              <a:t>TIC MAT 2017-1995</a:t>
            </a:r>
            <a:br>
              <a:rPr lang="es-VE" sz="1600" b="1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accent1">
                    <a:lumMod val="75000"/>
                  </a:schemeClr>
                </a:solidFill>
              </a:rPr>
              <a:t>MAC-MAT</a:t>
            </a:r>
            <a:r>
              <a:rPr lang="es-VE" sz="1600" b="1" baseline="0">
                <a:solidFill>
                  <a:schemeClr val="tx1"/>
                </a:solidFill>
              </a:rPr>
              <a:t> vs </a:t>
            </a:r>
            <a:r>
              <a:rPr lang="es-VE" sz="1600" b="1" baseline="0">
                <a:solidFill>
                  <a:srgbClr val="FF0000"/>
                </a:solidFill>
              </a:rPr>
              <a:t>FEDEAGRO</a:t>
            </a:r>
            <a:br>
              <a:rPr lang="es-VE" sz="1600" b="1" baseline="0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4419196546942493E-2"/>
          <c:y val="8.38574238911341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9.834645477986953E-2"/>
          <c:y val="0.14771138519592714"/>
          <c:w val="0.886635389054097"/>
          <c:h val="0.71801769919669223"/>
        </c:manualLayout>
      </c:layout>
      <c:lineChart>
        <c:grouping val="standard"/>
        <c:varyColors val="0"/>
        <c:ser>
          <c:idx val="0"/>
          <c:order val="0"/>
          <c:tx>
            <c:strRef>
              <c:f>'CAÑA DE AZUCAR'!$A$4</c:f>
              <c:strCache>
                <c:ptCount val="1"/>
                <c:pt idx="0">
                  <c:v>MAT</c:v>
                </c:pt>
              </c:strCache>
            </c:strRef>
          </c:tx>
          <c:spPr>
            <a:ln w="476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78362573099417E-2"/>
                  <c:y val="-3.442878650726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23-4AC1-9544-33001C90BEA2}"/>
                </c:ext>
              </c:extLst>
            </c:dLbl>
            <c:dLbl>
              <c:idx val="8"/>
              <c:layout>
                <c:manualLayout>
                  <c:x val="-0.11414983589088554"/>
                  <c:y val="-1.9566732241264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4A-4B11-A697-900A01A1CE27}"/>
                </c:ext>
              </c:extLst>
            </c:dLbl>
            <c:dLbl>
              <c:idx val="10"/>
              <c:layout>
                <c:manualLayout>
                  <c:x val="-5.2318674783322541E-2"/>
                  <c:y val="-1.9566732241264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96-48CB-A810-8ACECC72A281}"/>
                </c:ext>
              </c:extLst>
            </c:dLbl>
            <c:dLbl>
              <c:idx val="12"/>
              <c:layout>
                <c:manualLayout>
                  <c:x val="0"/>
                  <c:y val="-1.397623731518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96-48CB-A810-8ACECC72A281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4A-4B11-A697-900A01A1CE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'CAÑA DE AZUCAR'!$B$3:$Y$3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'CAÑA DE AZUCAR'!$B$4:$Y$4</c:f>
              <c:numCache>
                <c:formatCode>_ * #,##0_ ;_ * \-#,##0_ ;_ * "-"??_ ;_ @_ </c:formatCode>
                <c:ptCount val="24"/>
                <c:pt idx="0">
                  <c:v>6146912</c:v>
                </c:pt>
                <c:pt idx="1">
                  <c:v>6423819</c:v>
                </c:pt>
                <c:pt idx="2" formatCode="#,##0">
                  <c:v>6428958</c:v>
                </c:pt>
                <c:pt idx="3" formatCode="#,##0">
                  <c:v>8111023</c:v>
                </c:pt>
                <c:pt idx="4" formatCode="#,##0">
                  <c:v>8501109</c:v>
                </c:pt>
                <c:pt idx="5" formatCode="#,##0">
                  <c:v>8831523</c:v>
                </c:pt>
                <c:pt idx="6" formatCode="#,##0">
                  <c:v>8862621</c:v>
                </c:pt>
                <c:pt idx="7" formatCode="#,##0">
                  <c:v>8525815</c:v>
                </c:pt>
                <c:pt idx="8" formatCode="#,##0">
                  <c:v>9950078</c:v>
                </c:pt>
                <c:pt idx="9" formatCode="#,##0">
                  <c:v>8814248</c:v>
                </c:pt>
                <c:pt idx="10" formatCode="#,##0">
                  <c:v>9654393</c:v>
                </c:pt>
                <c:pt idx="11" formatCode="#,##0">
                  <c:v>9322937</c:v>
                </c:pt>
                <c:pt idx="12" formatCode="#,##0">
                  <c:v>9762634</c:v>
                </c:pt>
                <c:pt idx="13" formatCode="#,##0">
                  <c:v>9448160</c:v>
                </c:pt>
                <c:pt idx="14" formatCode="#,##0">
                  <c:v>8907666</c:v>
                </c:pt>
                <c:pt idx="15" formatCode="#,##0">
                  <c:v>9107078</c:v>
                </c:pt>
                <c:pt idx="16" formatCode="#,##0">
                  <c:v>8134111</c:v>
                </c:pt>
                <c:pt idx="17" formatCode="#,##0">
                  <c:v>6689667</c:v>
                </c:pt>
                <c:pt idx="18" formatCode="#,##0">
                  <c:v>6510653</c:v>
                </c:pt>
                <c:pt idx="19" formatCode="#,##0">
                  <c:v>6162504</c:v>
                </c:pt>
                <c:pt idx="20" formatCode="#,##0">
                  <c:v>5075878</c:v>
                </c:pt>
                <c:pt idx="21" formatCode="#,##0">
                  <c:v>3331252</c:v>
                </c:pt>
                <c:pt idx="22" formatCode="#,##0">
                  <c:v>3600000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E23-4AC1-9544-33001C90BEA2}"/>
            </c:ext>
          </c:extLst>
        </c:ser>
        <c:ser>
          <c:idx val="1"/>
          <c:order val="1"/>
          <c:tx>
            <c:strRef>
              <c:f>'CAÑA DE AZUCAR'!$A$5</c:f>
              <c:strCache>
                <c:ptCount val="1"/>
                <c:pt idx="0">
                  <c:v>FEDEAGRO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0.10622276395401854"/>
                  <c:y val="2.515722716734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4A-4B11-A697-900A01A1CE27}"/>
                </c:ext>
              </c:extLst>
            </c:dLbl>
            <c:dLbl>
              <c:idx val="15"/>
              <c:layout>
                <c:manualLayout>
                  <c:x val="-0.10463734956664508"/>
                  <c:y val="1.3976237315189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4A-4B11-A697-900A01A1CE27}"/>
                </c:ext>
              </c:extLst>
            </c:dLbl>
            <c:dLbl>
              <c:idx val="21"/>
              <c:layout>
                <c:manualLayout>
                  <c:x val="-9.9881106404524841E-2"/>
                  <c:y val="8.3857423891134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4A-4B11-A697-900A01A1CE27}"/>
                </c:ext>
              </c:extLst>
            </c:dLbl>
            <c:dLbl>
              <c:idx val="23"/>
              <c:layout>
                <c:manualLayout>
                  <c:x val="0"/>
                  <c:y val="-5.0123849271452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23-4AC1-9544-33001C90BE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'CAÑA DE AZUCAR'!$B$3:$Y$3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'CAÑA DE AZUCAR'!$B$5:$Y$5</c:f>
              <c:numCache>
                <c:formatCode>General</c:formatCode>
                <c:ptCount val="24"/>
                <c:pt idx="7" formatCode="#,##0">
                  <c:v>7362413.7400000002</c:v>
                </c:pt>
                <c:pt idx="8" formatCode="#,##0">
                  <c:v>7292873.9500000002</c:v>
                </c:pt>
                <c:pt idx="9" formatCode="#,##0">
                  <c:v>7965199.3399999999</c:v>
                </c:pt>
                <c:pt idx="10" formatCode="#,##0">
                  <c:v>8243435</c:v>
                </c:pt>
                <c:pt idx="11" formatCode="#,##0">
                  <c:v>9021552</c:v>
                </c:pt>
                <c:pt idx="12" formatCode="#,##0">
                  <c:v>8962852</c:v>
                </c:pt>
                <c:pt idx="13" formatCode="#,##0">
                  <c:v>8231489.8899999997</c:v>
                </c:pt>
                <c:pt idx="14" formatCode="#,##0">
                  <c:v>7700000</c:v>
                </c:pt>
                <c:pt idx="15" formatCode="#,##0">
                  <c:v>5700000</c:v>
                </c:pt>
                <c:pt idx="16" formatCode="#,##0">
                  <c:v>5953855</c:v>
                </c:pt>
                <c:pt idx="17" formatCode="#,##0">
                  <c:v>6100000</c:v>
                </c:pt>
                <c:pt idx="18" formatCode="#,##0">
                  <c:v>6510000</c:v>
                </c:pt>
                <c:pt idx="19" formatCode="#,##0">
                  <c:v>5974139</c:v>
                </c:pt>
                <c:pt idx="20" formatCode="#,##0">
                  <c:v>4700000</c:v>
                </c:pt>
                <c:pt idx="21" formatCode="#,##0">
                  <c:v>3174250</c:v>
                </c:pt>
                <c:pt idx="22" formatCode="#,##0">
                  <c:v>3700000</c:v>
                </c:pt>
                <c:pt idx="23" formatCode="#,##0">
                  <c:v>3450000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E23-4AC1-9544-33001C90B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770512"/>
        <c:axId val="231771072"/>
      </c:lineChart>
      <c:catAx>
        <c:axId val="231770512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1771072"/>
        <c:crosses val="autoZero"/>
        <c:auto val="1"/>
        <c:lblAlgn val="ctr"/>
        <c:lblOffset val="100"/>
        <c:noMultiLvlLbl val="0"/>
      </c:catAx>
      <c:valAx>
        <c:axId val="231771072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177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26109059119493"/>
          <c:y val="9.3300870197872934E-2"/>
          <c:w val="0.24961863343594126"/>
          <c:h val="5.300961142101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Caña de Azúcar: Superficie 1995-2017(ha)/</a:t>
            </a:r>
            <a:r>
              <a:rPr lang="es-VE" sz="1600" b="1" i="0" u="none" strike="noStrike" baseline="0">
                <a:solidFill>
                  <a:sysClr val="windowText" lastClr="000000"/>
                </a:solidFill>
                <a:effectLst/>
              </a:rPr>
              <a:t>TIC MAT 2017-1995</a:t>
            </a:r>
            <a:br>
              <a:rPr lang="es-VE" sz="1600" b="1" i="0" u="none" strike="noStrike" baseline="0">
                <a:solidFill>
                  <a:schemeClr val="tx1"/>
                </a:solidFill>
                <a:effectLst/>
              </a:rPr>
            </a:br>
            <a:r>
              <a:rPr lang="es-VE" sz="1600" b="1" i="0" u="none" strike="noStrike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 </a:t>
            </a:r>
            <a:endParaRPr lang="en-US" sz="1600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'CAÑA DE AZUCAR'!$A$8</c:f>
              <c:strCache>
                <c:ptCount val="1"/>
                <c:pt idx="0">
                  <c:v>Superficie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852122986822856E-2"/>
                  <c:y val="-4.0880503144654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7A-4AB4-9EF6-BC4B77918BAC}"/>
                </c:ext>
              </c:extLst>
            </c:dLbl>
            <c:dLbl>
              <c:idx val="11"/>
              <c:layout>
                <c:manualLayout>
                  <c:x val="-7.1174368360172449E-2"/>
                  <c:y val="3.9133473095737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F7-454F-B0A1-B3B63CA4005B}"/>
                </c:ext>
              </c:extLst>
            </c:dLbl>
            <c:dLbl>
              <c:idx val="12"/>
              <c:layout>
                <c:manualLayout>
                  <c:x val="-9.6480810443789367E-2"/>
                  <c:y val="2.2361984626135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7A-4AB4-9EF6-BC4B77918BAC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F7-454F-B0A1-B3B63CA4005B}"/>
                </c:ext>
              </c:extLst>
            </c:dLbl>
            <c:dLbl>
              <c:idx val="21"/>
              <c:layout>
                <c:manualLayout>
                  <c:x val="-8.5409242032206928E-2"/>
                  <c:y val="-5.590496156533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F7-454F-B0A1-B3B63CA4005B}"/>
                </c:ext>
              </c:extLst>
            </c:dLbl>
            <c:dLbl>
              <c:idx val="22"/>
              <c:layout>
                <c:manualLayout>
                  <c:x val="-1.0837434006478052E-3"/>
                  <c:y val="-2.8651292802236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7A-4AB4-9EF6-BC4B77918B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'CAÑA DE AZUCAR'!$B$7:$X$7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'CAÑA DE AZUCAR'!$B$8:$X$8</c:f>
              <c:numCache>
                <c:formatCode>_ * #,##0_ ;_ * \-#,##0_ ;_ * "-"??_ ;_ @_ </c:formatCode>
                <c:ptCount val="23"/>
                <c:pt idx="0">
                  <c:v>101207</c:v>
                </c:pt>
                <c:pt idx="1">
                  <c:v>104404</c:v>
                </c:pt>
                <c:pt idx="2" formatCode="#,##0">
                  <c:v>104214</c:v>
                </c:pt>
                <c:pt idx="3" formatCode="#,##0">
                  <c:v>130848</c:v>
                </c:pt>
                <c:pt idx="4" formatCode="#,##0">
                  <c:v>127183</c:v>
                </c:pt>
                <c:pt idx="5" formatCode="#,##0">
                  <c:v>128605</c:v>
                </c:pt>
                <c:pt idx="6" formatCode="#,##0">
                  <c:v>137794</c:v>
                </c:pt>
                <c:pt idx="7" formatCode="#,##0">
                  <c:v>128019</c:v>
                </c:pt>
                <c:pt idx="8" formatCode="#,##0">
                  <c:v>147352</c:v>
                </c:pt>
                <c:pt idx="9" formatCode="#,##0">
                  <c:v>125446</c:v>
                </c:pt>
                <c:pt idx="10" formatCode="#,##0">
                  <c:v>139878</c:v>
                </c:pt>
                <c:pt idx="11" formatCode="#,##0">
                  <c:v>123470</c:v>
                </c:pt>
                <c:pt idx="12" formatCode="#,##0">
                  <c:v>291141</c:v>
                </c:pt>
                <c:pt idx="13" formatCode="#,##0">
                  <c:v>122615</c:v>
                </c:pt>
                <c:pt idx="14" formatCode="#,##0">
                  <c:v>126922</c:v>
                </c:pt>
                <c:pt idx="15" formatCode="#,##0">
                  <c:v>130805</c:v>
                </c:pt>
                <c:pt idx="16" formatCode="#,##0">
                  <c:v>119164</c:v>
                </c:pt>
                <c:pt idx="17" formatCode="#,##0">
                  <c:v>125995</c:v>
                </c:pt>
                <c:pt idx="18" formatCode="#,##0">
                  <c:v>103824</c:v>
                </c:pt>
                <c:pt idx="19" formatCode="#,##0">
                  <c:v>124497</c:v>
                </c:pt>
                <c:pt idx="20" formatCode="#,##0">
                  <c:v>101324</c:v>
                </c:pt>
                <c:pt idx="21" formatCode="#,##0">
                  <c:v>52230</c:v>
                </c:pt>
                <c:pt idx="22" formatCode="#,##0">
                  <c:v>58000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97A-4AB4-9EF6-BC4B77918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570352"/>
        <c:axId val="231570912"/>
      </c:lineChart>
      <c:catAx>
        <c:axId val="231570352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1570912"/>
        <c:crosses val="autoZero"/>
        <c:auto val="1"/>
        <c:lblAlgn val="ctr"/>
        <c:lblOffset val="100"/>
        <c:noMultiLvlLbl val="0"/>
      </c:catAx>
      <c:valAx>
        <c:axId val="231570912"/>
        <c:scaling>
          <c:orientation val="minMax"/>
          <c:max val="300000"/>
          <c:min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157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effectLst/>
              </a:rPr>
              <a:t>Caña de Azúcar</a:t>
            </a:r>
            <a:r>
              <a:rPr lang="es-VE" sz="1600" b="1" i="0" baseline="0">
                <a:solidFill>
                  <a:schemeClr val="tx1"/>
                </a:solidFill>
                <a:effectLst/>
              </a:rPr>
              <a:t>: Rendimiento 1995-2017(kg/ha)/</a:t>
            </a:r>
            <a:r>
              <a:rPr lang="es-VE" sz="1600" b="1" i="0" u="none" strike="noStrike" baseline="0">
                <a:effectLst/>
              </a:rPr>
              <a:t>TIC MAT 2017-1995</a:t>
            </a:r>
            <a:br>
              <a:rPr lang="es-VE" sz="1600" b="1" i="0" baseline="0">
                <a:solidFill>
                  <a:schemeClr val="tx1"/>
                </a:solidFill>
                <a:effectLst/>
              </a:rPr>
            </a:br>
            <a:r>
              <a:rPr lang="es-VE" sz="1600" b="1" i="0" baseline="0">
                <a:solidFill>
                  <a:schemeClr val="tx1"/>
                </a:solidFill>
                <a:effectLst/>
              </a:rPr>
              <a:t>MAC-MAT </a:t>
            </a:r>
            <a:endParaRPr lang="es-VE" sz="16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99465413818E-2"/>
          <c:y val="0.17297633066206947"/>
          <c:w val="0.89297191943533749"/>
          <c:h val="0.69782562551048322"/>
        </c:manualLayout>
      </c:layout>
      <c:lineChart>
        <c:grouping val="standard"/>
        <c:varyColors val="0"/>
        <c:ser>
          <c:idx val="0"/>
          <c:order val="0"/>
          <c:tx>
            <c:strRef>
              <c:f>'CAÑA DE AZUCAR'!$A$11</c:f>
              <c:strCache>
                <c:ptCount val="1"/>
                <c:pt idx="0">
                  <c:v>Rendimiento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635658914728682E-2"/>
                  <c:y val="3.7647058823529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99-41CC-8C87-78FCB641AE5A}"/>
                </c:ext>
              </c:extLst>
            </c:dLbl>
            <c:dLbl>
              <c:idx val="11"/>
              <c:layout>
                <c:manualLayout>
                  <c:x val="-8.5409252669039204E-2"/>
                  <c:y val="-3.17460383589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0D-4338-8219-D1EBBD88D920}"/>
                </c:ext>
              </c:extLst>
            </c:dLbl>
            <c:dLbl>
              <c:idx val="12"/>
              <c:layout>
                <c:manualLayout>
                  <c:x val="1.5816528272044287E-3"/>
                  <c:y val="-7.9365095897408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99-41CC-8C87-78FCB641AE5A}"/>
                </c:ext>
              </c:extLst>
            </c:dLbl>
            <c:dLbl>
              <c:idx val="13"/>
              <c:layout>
                <c:manualLayout>
                  <c:x val="1.5816528272044287E-3"/>
                  <c:y val="-2.3809528769222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99-41CC-8C87-78FCB641AE5A}"/>
                </c:ext>
              </c:extLst>
            </c:dLbl>
            <c:dLbl>
              <c:idx val="17"/>
              <c:layout>
                <c:manualLayout>
                  <c:x val="-7.591933570581258E-2"/>
                  <c:y val="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0D-4338-8219-D1EBBD88D920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0D-4338-8219-D1EBBD88D920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0D-4338-8219-D1EBBD88D920}"/>
                </c:ext>
              </c:extLst>
            </c:dLbl>
            <c:dLbl>
              <c:idx val="22"/>
              <c:layout>
                <c:manualLayout>
                  <c:x val="-2.3379817736306095E-3"/>
                  <c:y val="2.5098117964029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99-41CC-8C87-78FCB641AE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'CAÑA DE AZUCAR'!$B$10:$X$10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'CAÑA DE AZUCAR'!$B$11:$X$11</c:f>
              <c:numCache>
                <c:formatCode>_ * #,##0_ ;_ * \-#,##0_ ;_ * "-"??_ ;_ @_ </c:formatCode>
                <c:ptCount val="23"/>
                <c:pt idx="0">
                  <c:v>60736.036044937602</c:v>
                </c:pt>
                <c:pt idx="1">
                  <c:v>61528.475920462821</c:v>
                </c:pt>
                <c:pt idx="2" formatCode="#,##0">
                  <c:v>61689.964879958548</c:v>
                </c:pt>
                <c:pt idx="3" formatCode="#,##0">
                  <c:v>61988.131266813405</c:v>
                </c:pt>
                <c:pt idx="4" formatCode="#,##0">
                  <c:v>66841.551150704108</c:v>
                </c:pt>
                <c:pt idx="5" formatCode="#,##0">
                  <c:v>68671.692391431119</c:v>
                </c:pt>
                <c:pt idx="6" formatCode="#,##0">
                  <c:v>64317.902085722169</c:v>
                </c:pt>
                <c:pt idx="7" formatCode="#,##0">
                  <c:v>66598.044040337772</c:v>
                </c:pt>
                <c:pt idx="8" formatCode="#,##0">
                  <c:v>67525.910744340086</c:v>
                </c:pt>
                <c:pt idx="9" formatCode="#,##0">
                  <c:v>70263.284600545245</c:v>
                </c:pt>
                <c:pt idx="10" formatCode="#,##0">
                  <c:v>69020.09608373011</c:v>
                </c:pt>
                <c:pt idx="11" formatCode="#,##0">
                  <c:v>75507.710374989867</c:v>
                </c:pt>
                <c:pt idx="12" formatCode="#,##0">
                  <c:v>33532.322826396827</c:v>
                </c:pt>
                <c:pt idx="13" formatCode="#,##0">
                  <c:v>77055.498919381804</c:v>
                </c:pt>
                <c:pt idx="14" formatCode="#,##0">
                  <c:v>70182.206394478504</c:v>
                </c:pt>
                <c:pt idx="15" formatCode="#,##0">
                  <c:v>69623.31715148504</c:v>
                </c:pt>
                <c:pt idx="16" formatCode="#,##0">
                  <c:v>68259.801617938312</c:v>
                </c:pt>
                <c:pt idx="17" formatCode="#,##0">
                  <c:v>53094.702170721066</c:v>
                </c:pt>
                <c:pt idx="18" formatCode="#,##0">
                  <c:v>62708.554862074277</c:v>
                </c:pt>
                <c:pt idx="19" formatCode="#,##0">
                  <c:v>49499.216848598764</c:v>
                </c:pt>
                <c:pt idx="20" formatCode="#,##0">
                  <c:v>50095.515376416253</c:v>
                </c:pt>
                <c:pt idx="21" formatCode="#,##0">
                  <c:v>63780.432701512538</c:v>
                </c:pt>
                <c:pt idx="22" formatCode="#,##0">
                  <c:v>62068.965517241384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1599-41CC-8C87-78FCB641A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047456"/>
        <c:axId val="232048016"/>
      </c:lineChart>
      <c:catAx>
        <c:axId val="23204745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2048016"/>
        <c:crosses val="autoZero"/>
        <c:auto val="1"/>
        <c:lblAlgn val="ctr"/>
        <c:lblOffset val="100"/>
        <c:noMultiLvlLbl val="0"/>
      </c:catAx>
      <c:valAx>
        <c:axId val="232048016"/>
        <c:scaling>
          <c:orientation val="minMax"/>
          <c:min val="32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204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>
                <a:solidFill>
                  <a:schemeClr val="tx1"/>
                </a:solidFill>
              </a:rPr>
              <a:t>Maíz:</a:t>
            </a:r>
            <a:r>
              <a:rPr lang="es-VE" sz="1600" b="1" baseline="0">
                <a:solidFill>
                  <a:schemeClr val="tx1"/>
                </a:solidFill>
              </a:rPr>
              <a:t> Producción 1995-2018</a:t>
            </a:r>
            <a:r>
              <a:rPr lang="es-VE" sz="1600" b="1">
                <a:solidFill>
                  <a:schemeClr val="tx1"/>
                </a:solidFill>
              </a:rPr>
              <a:t>(tn)</a:t>
            </a:r>
            <a:r>
              <a:rPr lang="es-VE" sz="1600" b="1" i="0" u="none" strike="noStrike" baseline="0">
                <a:effectLst/>
              </a:rPr>
              <a:t>/TIC MAT 2017-1995</a:t>
            </a:r>
            <a:br>
              <a:rPr lang="es-VE" sz="1600" b="1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accent1">
                    <a:lumMod val="75000"/>
                  </a:schemeClr>
                </a:solidFill>
              </a:rPr>
              <a:t>MAC-MAT</a:t>
            </a:r>
            <a:r>
              <a:rPr lang="es-VE" sz="1600" b="1" baseline="0">
                <a:solidFill>
                  <a:schemeClr val="tx1"/>
                </a:solidFill>
              </a:rPr>
              <a:t> vs </a:t>
            </a:r>
            <a:r>
              <a:rPr lang="es-VE" sz="1600" b="1" baseline="0">
                <a:solidFill>
                  <a:srgbClr val="FF0000"/>
                </a:solidFill>
              </a:rPr>
              <a:t>FEDEAGRO</a:t>
            </a:r>
            <a:br>
              <a:rPr lang="es-VE" sz="1600" b="1" baseline="0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4.9647442718308843E-2"/>
          <c:y val="1.9485034003466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9.834645477986953E-2"/>
          <c:y val="0.20895014023087463"/>
          <c:w val="0.886635389054097"/>
          <c:h val="0.65510876112005845"/>
        </c:manualLayout>
      </c:layout>
      <c:lineChart>
        <c:grouping val="standard"/>
        <c:varyColors val="0"/>
        <c:ser>
          <c:idx val="0"/>
          <c:order val="0"/>
          <c:tx>
            <c:strRef>
              <c:f>MAIZ!$A$4</c:f>
              <c:strCache>
                <c:ptCount val="1"/>
                <c:pt idx="0">
                  <c:v>MAT</c:v>
                </c:pt>
              </c:strCache>
            </c:strRef>
          </c:tx>
          <c:spPr>
            <a:ln w="476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78362573099417E-2"/>
                  <c:y val="-3.442878650726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81-4CBA-B846-2E7B66778F5D}"/>
                </c:ext>
              </c:extLst>
            </c:dLbl>
            <c:dLbl>
              <c:idx val="6"/>
              <c:layout>
                <c:manualLayout>
                  <c:x val="-0.14101057579318452"/>
                  <c:y val="-1.6701457717257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B7-417D-A5F8-5CD04E157824}"/>
                </c:ext>
              </c:extLst>
            </c:dLbl>
            <c:dLbl>
              <c:idx val="7"/>
              <c:layout>
                <c:manualLayout>
                  <c:x val="-7.6772424598511607E-2"/>
                  <c:y val="3.6186491720723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B7-417D-A5F8-5CD04E157824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81-4CBA-B846-2E7B66778F5D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B7-417D-A5F8-5CD04E157824}"/>
                </c:ext>
              </c:extLst>
            </c:dLbl>
            <c:dLbl>
              <c:idx val="18"/>
              <c:layout>
                <c:manualLayout>
                  <c:x val="2.9772600399098174E-3"/>
                  <c:y val="-3.3459244497943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81-4CBA-B846-2E7B66778F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MAIZ!$B$3:$Y$3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MAIZ!$B$4:$Y$4</c:f>
              <c:numCache>
                <c:formatCode>_ * #,##0_ ;_ * \-#,##0_ ;_ * "-"??_ ;_ @_ </c:formatCode>
                <c:ptCount val="24"/>
                <c:pt idx="0">
                  <c:v>1166732</c:v>
                </c:pt>
                <c:pt idx="1">
                  <c:v>1033292</c:v>
                </c:pt>
                <c:pt idx="2" formatCode="#,##0">
                  <c:v>1199219</c:v>
                </c:pt>
                <c:pt idx="3" formatCode="#,##0">
                  <c:v>983121</c:v>
                </c:pt>
                <c:pt idx="4" formatCode="#,##0">
                  <c:v>1149452</c:v>
                </c:pt>
                <c:pt idx="5" formatCode="#,##0">
                  <c:v>1689551</c:v>
                </c:pt>
                <c:pt idx="6" formatCode="#,##0">
                  <c:v>1801061</c:v>
                </c:pt>
                <c:pt idx="7" formatCode="#,##0">
                  <c:v>1392029</c:v>
                </c:pt>
                <c:pt idx="8" formatCode="#,##0">
                  <c:v>1823237</c:v>
                </c:pt>
                <c:pt idx="9" formatCode="#,##0">
                  <c:v>2126256</c:v>
                </c:pt>
                <c:pt idx="10" formatCode="#,##0">
                  <c:v>2193460</c:v>
                </c:pt>
                <c:pt idx="11" formatCode="#,##0">
                  <c:v>2336834</c:v>
                </c:pt>
                <c:pt idx="12" formatCode="#,##0">
                  <c:v>2440778</c:v>
                </c:pt>
                <c:pt idx="13" formatCode="#,##0">
                  <c:v>2995710</c:v>
                </c:pt>
                <c:pt idx="14" formatCode="#,##0">
                  <c:v>1981931</c:v>
                </c:pt>
                <c:pt idx="15" formatCode="#,##0">
                  <c:v>2496207</c:v>
                </c:pt>
                <c:pt idx="16" formatCode="#,##0">
                  <c:v>2117710</c:v>
                </c:pt>
                <c:pt idx="17" formatCode="#,##0">
                  <c:v>1752513</c:v>
                </c:pt>
                <c:pt idx="18" formatCode="#,##0">
                  <c:v>2454477</c:v>
                </c:pt>
                <c:pt idx="19" formatCode="#,##0">
                  <c:v>2271059</c:v>
                </c:pt>
                <c:pt idx="20" formatCode="#,##0">
                  <c:v>1840306</c:v>
                </c:pt>
                <c:pt idx="21" formatCode="#,##0">
                  <c:v>1465379</c:v>
                </c:pt>
                <c:pt idx="22" formatCode="#,##0">
                  <c:v>1050000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481-4CBA-B846-2E7B66778F5D}"/>
            </c:ext>
          </c:extLst>
        </c:ser>
        <c:ser>
          <c:idx val="1"/>
          <c:order val="1"/>
          <c:tx>
            <c:strRef>
              <c:f>MAIZ!$A$5</c:f>
              <c:strCache>
                <c:ptCount val="1"/>
                <c:pt idx="0">
                  <c:v>FEDEAGRO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3.1335683509597129E-3"/>
                  <c:y val="2.505218657588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81-4CBA-B846-2E7B66778F5D}"/>
                </c:ext>
              </c:extLst>
            </c:dLbl>
            <c:dLbl>
              <c:idx val="13"/>
              <c:layout>
                <c:manualLayout>
                  <c:x val="-0.10654132393262829"/>
                  <c:y val="2.2268610289676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81-4CBA-B846-2E7B66778F5D}"/>
                </c:ext>
              </c:extLst>
            </c:dLbl>
            <c:dLbl>
              <c:idx val="14"/>
              <c:layout>
                <c:manualLayout>
                  <c:x val="-6.1104582843713277E-2"/>
                  <c:y val="2.505218657588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B7-417D-A5F8-5CD04E157824}"/>
                </c:ext>
              </c:extLst>
            </c:dLbl>
            <c:dLbl>
              <c:idx val="16"/>
              <c:layout>
                <c:manualLayout>
                  <c:x val="-4.0736388562475634E-2"/>
                  <c:y val="1.6701457717257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B7-417D-A5F8-5CD04E157824}"/>
                </c:ext>
              </c:extLst>
            </c:dLbl>
            <c:dLbl>
              <c:idx val="18"/>
              <c:layout>
                <c:manualLayout>
                  <c:x val="-2.3501762632197529E-2"/>
                  <c:y val="-2.7835762862095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B7-417D-A5F8-5CD04E157824}"/>
                </c:ext>
              </c:extLst>
            </c:dLbl>
            <c:dLbl>
              <c:idx val="23"/>
              <c:layout>
                <c:manualLayout>
                  <c:x val="-1.8801410105757817E-2"/>
                  <c:y val="1.948503400346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81-4CBA-B846-2E7B66778F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MAIZ!$B$3:$Y$3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MAIZ!$B$5:$Y$5</c:f>
              <c:numCache>
                <c:formatCode>General</c:formatCode>
                <c:ptCount val="24"/>
                <c:pt idx="8" formatCode="#,##0">
                  <c:v>1500000</c:v>
                </c:pt>
                <c:pt idx="9" formatCode="#,##0">
                  <c:v>1560000</c:v>
                </c:pt>
                <c:pt idx="10" formatCode="#,##0">
                  <c:v>1800000</c:v>
                </c:pt>
                <c:pt idx="11" formatCode="#,##0">
                  <c:v>1950000</c:v>
                </c:pt>
                <c:pt idx="12" formatCode="#,##0">
                  <c:v>2187000</c:v>
                </c:pt>
                <c:pt idx="13" formatCode="#,##0">
                  <c:v>2200000</c:v>
                </c:pt>
                <c:pt idx="14" formatCode="#,##0">
                  <c:v>1634000</c:v>
                </c:pt>
                <c:pt idx="15" formatCode="#,##0">
                  <c:v>1700000</c:v>
                </c:pt>
                <c:pt idx="16" formatCode="#,##0">
                  <c:v>1305510</c:v>
                </c:pt>
                <c:pt idx="17" formatCode="#,##0">
                  <c:v>1314315</c:v>
                </c:pt>
                <c:pt idx="18" formatCode="#,##0">
                  <c:v>1725000</c:v>
                </c:pt>
                <c:pt idx="19" formatCode="#,##0">
                  <c:v>1675389</c:v>
                </c:pt>
                <c:pt idx="20" formatCode="#,##0">
                  <c:v>1244250</c:v>
                </c:pt>
                <c:pt idx="21" formatCode="#,##0">
                  <c:v>1368710</c:v>
                </c:pt>
                <c:pt idx="22" formatCode="#,##0">
                  <c:v>1050000</c:v>
                </c:pt>
                <c:pt idx="23" formatCode="#,##0">
                  <c:v>721000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2481-4CBA-B846-2E7B66778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050256"/>
        <c:axId val="232050816"/>
      </c:lineChart>
      <c:catAx>
        <c:axId val="23205025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2050816"/>
        <c:crosses val="autoZero"/>
        <c:auto val="1"/>
        <c:lblAlgn val="ctr"/>
        <c:lblOffset val="100"/>
        <c:noMultiLvlLbl val="0"/>
      </c:catAx>
      <c:valAx>
        <c:axId val="232050816"/>
        <c:scaling>
          <c:orientation val="minMax"/>
          <c:max val="3200000"/>
          <c:min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205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26109059119493"/>
          <c:y val="9.3300870197872934E-2"/>
          <c:w val="0.24961863343594126"/>
          <c:h val="5.300961142101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Maíz: Superficie 1995-2017(ha)/</a:t>
            </a:r>
            <a:r>
              <a:rPr lang="es-VE" sz="1600" b="1" i="0" u="none" strike="noStrike" baseline="0">
                <a:solidFill>
                  <a:sysClr val="windowText" lastClr="000000"/>
                </a:solidFill>
                <a:effectLst/>
              </a:rPr>
              <a:t>TIC 2017-1995</a:t>
            </a:r>
            <a:br>
              <a:rPr lang="es-VE" sz="1600" b="1" i="0" u="none" strike="noStrike" baseline="0">
                <a:solidFill>
                  <a:schemeClr val="tx1"/>
                </a:solidFill>
                <a:effectLst/>
              </a:rPr>
            </a:br>
            <a:r>
              <a:rPr lang="es-VE" sz="1600" b="1" i="0" u="none" strike="noStrike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 </a:t>
            </a:r>
            <a:endParaRPr lang="en-US" sz="16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30841337402179442"/>
          <c:y val="1.50375939849624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MAIZ!$A$8</c:f>
              <c:strCache>
                <c:ptCount val="1"/>
                <c:pt idx="0">
                  <c:v>Superficie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852122986822856E-2"/>
                  <c:y val="-4.0880503144654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3A-4292-A7AB-A52C6B1E431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39-4EF1-AC7B-5E7559F580B1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39-4EF1-AC7B-5E7559F580B1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39-4EF1-AC7B-5E7559F580B1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39-4EF1-AC7B-5E7559F580B1}"/>
                </c:ext>
              </c:extLst>
            </c:dLbl>
            <c:dLbl>
              <c:idx val="15"/>
              <c:layout>
                <c:manualLayout>
                  <c:x val="-2.7330405075646658E-2"/>
                  <c:y val="-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3A-4292-A7AB-A52C6B1E4318}"/>
                </c:ext>
              </c:extLst>
            </c:dLbl>
            <c:dLbl>
              <c:idx val="17"/>
              <c:layout>
                <c:manualLayout>
                  <c:x val="-0.1000390654519864"/>
                  <c:y val="3.007518796992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39-4EF1-AC7B-5E7559F580B1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39-4EF1-AC7B-5E7559F580B1}"/>
                </c:ext>
              </c:extLst>
            </c:dLbl>
            <c:dLbl>
              <c:idx val="22"/>
              <c:layout>
                <c:manualLayout>
                  <c:x val="-3.9043435822352368E-2"/>
                  <c:y val="1.8867924528301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3A-4292-A7AB-A52C6B1E43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MAIZ!$B$7:$X$7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MAIZ!$B$8:$X$8</c:f>
              <c:numCache>
                <c:formatCode>_ * #,##0_ ;_ * \-#,##0_ ;_ * "-"??_ ;_ @_ </c:formatCode>
                <c:ptCount val="23"/>
                <c:pt idx="0">
                  <c:v>415207</c:v>
                </c:pt>
                <c:pt idx="1">
                  <c:v>365990</c:v>
                </c:pt>
                <c:pt idx="2" formatCode="#,##0">
                  <c:v>423557</c:v>
                </c:pt>
                <c:pt idx="3" formatCode="#,##0">
                  <c:v>354958</c:v>
                </c:pt>
                <c:pt idx="4" formatCode="#,##0">
                  <c:v>366952</c:v>
                </c:pt>
                <c:pt idx="5" formatCode="#,##0">
                  <c:v>482667</c:v>
                </c:pt>
                <c:pt idx="6" formatCode="#,##0">
                  <c:v>522252</c:v>
                </c:pt>
                <c:pt idx="7" formatCode="#,##0">
                  <c:v>447483</c:v>
                </c:pt>
                <c:pt idx="8" formatCode="#,##0">
                  <c:v>531147</c:v>
                </c:pt>
                <c:pt idx="9" formatCode="#,##0">
                  <c:v>616284</c:v>
                </c:pt>
                <c:pt idx="10" formatCode="#,##0">
                  <c:v>672520</c:v>
                </c:pt>
                <c:pt idx="11" formatCode="#,##0">
                  <c:v>700871</c:v>
                </c:pt>
                <c:pt idx="12" formatCode="#,##0">
                  <c:v>691783</c:v>
                </c:pt>
                <c:pt idx="13" formatCode="#,##0">
                  <c:v>783314</c:v>
                </c:pt>
                <c:pt idx="14" formatCode="#,##0">
                  <c:v>783314</c:v>
                </c:pt>
                <c:pt idx="15" formatCode="#,##0">
                  <c:v>799712</c:v>
                </c:pt>
                <c:pt idx="16" formatCode="#,##0">
                  <c:v>626560</c:v>
                </c:pt>
                <c:pt idx="17" formatCode="#,##0">
                  <c:v>573013</c:v>
                </c:pt>
                <c:pt idx="18" formatCode="#,##0">
                  <c:v>639798</c:v>
                </c:pt>
                <c:pt idx="19" formatCode="#,##0">
                  <c:v>586318</c:v>
                </c:pt>
                <c:pt idx="20" formatCode="#,##0">
                  <c:v>533758</c:v>
                </c:pt>
                <c:pt idx="21" formatCode="#,##0">
                  <c:v>430001</c:v>
                </c:pt>
                <c:pt idx="22" formatCode="#,##0">
                  <c:v>350000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F3A-4292-A7AB-A52C6B1E4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054736"/>
        <c:axId val="232055296"/>
      </c:lineChart>
      <c:catAx>
        <c:axId val="23205473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2055296"/>
        <c:crosses val="autoZero"/>
        <c:auto val="1"/>
        <c:lblAlgn val="ctr"/>
        <c:lblOffset val="100"/>
        <c:noMultiLvlLbl val="0"/>
      </c:catAx>
      <c:valAx>
        <c:axId val="232055296"/>
        <c:scaling>
          <c:orientation val="minMax"/>
          <c:max val="850000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205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baseline="0">
                <a:solidFill>
                  <a:schemeClr val="tx1"/>
                </a:solidFill>
                <a:effectLst/>
              </a:rPr>
              <a:t>Maíz: Rendimiento 1995-2017(kg/ha)/</a:t>
            </a:r>
            <a:r>
              <a:rPr lang="es-VE" sz="1600" b="1" i="0" u="none" strike="noStrike" baseline="0">
                <a:effectLst/>
              </a:rPr>
              <a:t>TIC 2017-1995</a:t>
            </a:r>
            <a:br>
              <a:rPr lang="es-VE" sz="1600" b="1" i="0" baseline="0">
                <a:solidFill>
                  <a:schemeClr val="tx1"/>
                </a:solidFill>
                <a:effectLst/>
              </a:rPr>
            </a:br>
            <a:r>
              <a:rPr lang="es-VE" sz="1600" b="1" i="0" baseline="0">
                <a:solidFill>
                  <a:schemeClr val="tx1"/>
                </a:solidFill>
                <a:effectLst/>
              </a:rPr>
              <a:t>MAC-MAT </a:t>
            </a:r>
            <a:endParaRPr lang="es-VE" sz="16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9268779868739281"/>
          <c:y val="1.277955057238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MAIZ!$A$11</c:f>
              <c:strCache>
                <c:ptCount val="1"/>
                <c:pt idx="0">
                  <c:v>Rendimiento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635658914728682E-2"/>
                  <c:y val="3.7647058823529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1B-4356-B920-3DFF4081DBBC}"/>
                </c:ext>
              </c:extLst>
            </c:dLbl>
            <c:dLbl>
              <c:idx val="5"/>
              <c:layout>
                <c:manualLayout>
                  <c:x val="-7.6682325568041304E-2"/>
                  <c:y val="-1.27795505723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7D-4E73-9731-28146F39CDBF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7D-4E73-9731-28146F39CDBF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7D-4E73-9731-28146F39CDBF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1B-4356-B920-3DFF4081DBBC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1B-4356-B920-3DFF4081DBBC}"/>
                </c:ext>
              </c:extLst>
            </c:dLbl>
            <c:dLbl>
              <c:idx val="16"/>
              <c:layout>
                <c:manualLayout>
                  <c:x val="-6.5727707629749693E-2"/>
                  <c:y val="-1.27795505723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7D-4E73-9731-28146F39CDBF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7D-4E73-9731-28146F39CDBF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1B-4356-B920-3DFF4081DBBC}"/>
                </c:ext>
              </c:extLst>
            </c:dLbl>
            <c:dLbl>
              <c:idx val="22"/>
              <c:layout>
                <c:manualLayout>
                  <c:x val="-2.1317829457364341E-2"/>
                  <c:y val="2.5098039215686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1B-4356-B920-3DFF4081DB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MAIZ!$B$10:$X$10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MAIZ!$B$11:$X$11</c:f>
              <c:numCache>
                <c:formatCode>_ * #,##0_ ;_ * \-#,##0_ ;_ * "-"??_ ;_ @_ </c:formatCode>
                <c:ptCount val="23"/>
                <c:pt idx="0">
                  <c:v>2810.0007947842882</c:v>
                </c:pt>
                <c:pt idx="1">
                  <c:v>2823.2793245717098</c:v>
                </c:pt>
                <c:pt idx="2" formatCode="#,##0">
                  <c:v>2831.3048775017292</c:v>
                </c:pt>
                <c:pt idx="3" formatCode="#,##0">
                  <c:v>2769.6826103369976</c:v>
                </c:pt>
                <c:pt idx="4" formatCode="#,##0">
                  <c:v>3132.4314896771243</c:v>
                </c:pt>
                <c:pt idx="5" formatCode="#,##0">
                  <c:v>3500.4485494139853</c:v>
                </c:pt>
                <c:pt idx="6" formatCode="#,##0">
                  <c:v>3448.6435667072601</c:v>
                </c:pt>
                <c:pt idx="7" formatCode="#,##0">
                  <c:v>3110.7975051566204</c:v>
                </c:pt>
                <c:pt idx="8" formatCode="#,##0">
                  <c:v>3432.6410579368799</c:v>
                </c:pt>
                <c:pt idx="9" formatCode="#,##0">
                  <c:v>3450.1236442938643</c:v>
                </c:pt>
                <c:pt idx="10" formatCode="#,##0">
                  <c:v>3261.553559745435</c:v>
                </c:pt>
                <c:pt idx="11" formatCode="#,##0">
                  <c:v>3334.1856061957192</c:v>
                </c:pt>
                <c:pt idx="12" formatCode="#,##0">
                  <c:v>3528.242237811568</c:v>
                </c:pt>
                <c:pt idx="13" formatCode="#,##0">
                  <c:v>3824.4050278687732</c:v>
                </c:pt>
                <c:pt idx="14" formatCode="#,##0">
                  <c:v>2530.1871280227342</c:v>
                </c:pt>
                <c:pt idx="15" formatCode="#,##0">
                  <c:v>3121.3824476811651</c:v>
                </c:pt>
                <c:pt idx="16" formatCode="#,##0">
                  <c:v>3379.8997701736466</c:v>
                </c:pt>
                <c:pt idx="17" formatCode="#,##0">
                  <c:v>3058.4175228136187</c:v>
                </c:pt>
                <c:pt idx="18" formatCode="#,##0">
                  <c:v>3836.3311545206457</c:v>
                </c:pt>
                <c:pt idx="19" formatCode="#,##0">
                  <c:v>3873.4253425615452</c:v>
                </c:pt>
                <c:pt idx="20" formatCode="#,##0">
                  <c:v>3447.8284166232638</c:v>
                </c:pt>
                <c:pt idx="21" formatCode="#,##0">
                  <c:v>3407.8502143018272</c:v>
                </c:pt>
                <c:pt idx="22" formatCode="#,##0">
                  <c:v>3000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D1B-4356-B920-3DFF4081D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057536"/>
        <c:axId val="232058096"/>
      </c:lineChart>
      <c:catAx>
        <c:axId val="23205753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2058096"/>
        <c:crosses val="autoZero"/>
        <c:auto val="1"/>
        <c:lblAlgn val="ctr"/>
        <c:lblOffset val="100"/>
        <c:noMultiLvlLbl val="0"/>
      </c:catAx>
      <c:valAx>
        <c:axId val="232058096"/>
        <c:scaling>
          <c:orientation val="minMax"/>
          <c:max val="4000"/>
          <c:min val="2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205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effectLst/>
              </a:rPr>
              <a:t>Arroz: Producción 1995-2018(tn)/TIC MAT 2017-1995</a:t>
            </a:r>
            <a:br>
              <a:rPr lang="es-VE" sz="1600" b="1" i="0" u="none" strike="noStrike" baseline="0">
                <a:effectLst/>
              </a:rPr>
            </a:br>
            <a:r>
              <a:rPr lang="es-VE" sz="1600" b="1" i="0" u="none" strike="noStrike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600" b="1" i="0" u="none" strike="noStrike" baseline="0">
                <a:effectLst/>
              </a:rPr>
              <a:t> vs </a:t>
            </a:r>
            <a:r>
              <a:rPr lang="es-VE" sz="1600" b="1" i="0" u="none" strike="noStrike" baseline="0">
                <a:solidFill>
                  <a:srgbClr val="FF0000"/>
                </a:solidFill>
                <a:effectLst/>
              </a:rPr>
              <a:t>FEDEAGRO</a:t>
            </a:r>
            <a:endParaRPr lang="es-VE" sz="1600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3741468167553766"/>
          <c:y val="1.906707320211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0.11495477962307263"/>
          <c:y val="0.16464229258612895"/>
          <c:w val="0.86749086281238152"/>
          <c:h val="0.67763730740340744"/>
        </c:manualLayout>
      </c:layout>
      <c:lineChart>
        <c:grouping val="standard"/>
        <c:varyColors val="0"/>
        <c:ser>
          <c:idx val="0"/>
          <c:order val="0"/>
          <c:tx>
            <c:strRef>
              <c:f>ARROZ!$A$4</c:f>
              <c:strCache>
                <c:ptCount val="1"/>
                <c:pt idx="0">
                  <c:v>MAT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300416504463732E-2"/>
                  <c:y val="2.9962543603329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30-4BCC-BBCB-237BA2CA5182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30-4BCC-BBCB-237BA2CA5182}"/>
                </c:ext>
              </c:extLst>
            </c:dLbl>
            <c:dLbl>
              <c:idx val="19"/>
              <c:layout>
                <c:manualLayout>
                  <c:x val="-0.12607220432719313"/>
                  <c:y val="-8.1716028009080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30-4BCC-BBCB-237BA2CA5182}"/>
                </c:ext>
              </c:extLst>
            </c:dLbl>
            <c:dLbl>
              <c:idx val="21"/>
              <c:layout>
                <c:manualLayout>
                  <c:x val="-9.2559339885787351E-2"/>
                  <c:y val="2.7238676003026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27-4D28-A95C-1A3BD8D9FE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ARROZ!$B$3:$Y$3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ARROZ!$B$4:$Y$4</c:f>
              <c:numCache>
                <c:formatCode>_ * #,##0_ ;_ * \-#,##0_ ;_ * "-"??_ ;_ @_ </c:formatCode>
                <c:ptCount val="24"/>
                <c:pt idx="0">
                  <c:v>756950</c:v>
                </c:pt>
                <c:pt idx="1">
                  <c:v>779906</c:v>
                </c:pt>
                <c:pt idx="2" formatCode="#,##0">
                  <c:v>792239</c:v>
                </c:pt>
                <c:pt idx="3" formatCode="#,##0">
                  <c:v>701168</c:v>
                </c:pt>
                <c:pt idx="4" formatCode="#,##0">
                  <c:v>720193</c:v>
                </c:pt>
                <c:pt idx="5" formatCode="#,##0">
                  <c:v>676775</c:v>
                </c:pt>
                <c:pt idx="6" formatCode="#,##0">
                  <c:v>787119</c:v>
                </c:pt>
                <c:pt idx="7" formatCode="#,##0">
                  <c:v>668164</c:v>
                </c:pt>
                <c:pt idx="8" formatCode="#,##0">
                  <c:v>678890</c:v>
                </c:pt>
                <c:pt idx="9" formatCode="#,##0">
                  <c:v>974091</c:v>
                </c:pt>
                <c:pt idx="10" formatCode="#,##0">
                  <c:v>1004518</c:v>
                </c:pt>
                <c:pt idx="11" formatCode="#,##0">
                  <c:v>1122807</c:v>
                </c:pt>
                <c:pt idx="12" formatCode="#,##0">
                  <c:v>1048282</c:v>
                </c:pt>
                <c:pt idx="13" formatCode="#,##0">
                  <c:v>1360650</c:v>
                </c:pt>
                <c:pt idx="14" formatCode="#,##0">
                  <c:v>1193957</c:v>
                </c:pt>
                <c:pt idx="15" formatCode="#,##0">
                  <c:v>723412</c:v>
                </c:pt>
                <c:pt idx="16" formatCode="#,##0">
                  <c:v>845254</c:v>
                </c:pt>
                <c:pt idx="17" formatCode="#,##0">
                  <c:v>821070</c:v>
                </c:pt>
                <c:pt idx="18" formatCode="#,##0">
                  <c:v>1084012</c:v>
                </c:pt>
                <c:pt idx="19" formatCode="#,##0">
                  <c:v>1158056</c:v>
                </c:pt>
                <c:pt idx="20" formatCode="#,##0">
                  <c:v>836024</c:v>
                </c:pt>
                <c:pt idx="21" formatCode="#,##0">
                  <c:v>276633</c:v>
                </c:pt>
                <c:pt idx="22" formatCode="#,##0">
                  <c:v>405000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E30-4BCC-BBCB-237BA2CA5182}"/>
            </c:ext>
          </c:extLst>
        </c:ser>
        <c:ser>
          <c:idx val="1"/>
          <c:order val="1"/>
          <c:tx>
            <c:strRef>
              <c:f>ARROZ!$A$5</c:f>
              <c:strCache>
                <c:ptCount val="1"/>
                <c:pt idx="0">
                  <c:v>FEDEAGRO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5.7450624756695601E-2"/>
                  <c:y val="3.268641120363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30-4BCC-BBCB-237BA2CA5182}"/>
                </c:ext>
              </c:extLst>
            </c:dLbl>
            <c:dLbl>
              <c:idx val="13"/>
              <c:layout>
                <c:manualLayout>
                  <c:x val="-0.11490124951339126"/>
                  <c:y val="-1.6343205601816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30-4BCC-BBCB-237BA2CA5182}"/>
                </c:ext>
              </c:extLst>
            </c:dLbl>
            <c:dLbl>
              <c:idx val="15"/>
              <c:layout>
                <c:manualLayout>
                  <c:x val="-2.0746058939917857E-2"/>
                  <c:y val="4.0858014004539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30-4BCC-BBCB-237BA2CA5182}"/>
                </c:ext>
              </c:extLst>
            </c:dLbl>
            <c:dLbl>
              <c:idx val="22"/>
              <c:layout>
                <c:manualLayout>
                  <c:x val="-1.1702769851634622E-16"/>
                  <c:y val="3.268641120363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30-4BCC-BBCB-237BA2CA5182}"/>
                </c:ext>
              </c:extLst>
            </c:dLbl>
            <c:dLbl>
              <c:idx val="23"/>
              <c:layout>
                <c:manualLayout>
                  <c:x val="0"/>
                  <c:y val="-2.7238676003026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30-4BCC-BBCB-237BA2CA51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ARROZ!$B$3:$Y$3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ARROZ!$B$5:$Y$5</c:f>
              <c:numCache>
                <c:formatCode>General</c:formatCode>
                <c:ptCount val="24"/>
                <c:pt idx="8" formatCode="#,##0">
                  <c:v>586149</c:v>
                </c:pt>
                <c:pt idx="9" formatCode="#,##0">
                  <c:v>745452</c:v>
                </c:pt>
                <c:pt idx="10" formatCode="#,##0">
                  <c:v>662575</c:v>
                </c:pt>
                <c:pt idx="11" formatCode="#,##0">
                  <c:v>616250</c:v>
                </c:pt>
                <c:pt idx="12" formatCode="#,##0">
                  <c:v>846710</c:v>
                </c:pt>
                <c:pt idx="13" formatCode="#,##0">
                  <c:v>918464</c:v>
                </c:pt>
                <c:pt idx="14" formatCode="#,##0">
                  <c:v>852000</c:v>
                </c:pt>
                <c:pt idx="15" formatCode="#,##0">
                  <c:v>590000</c:v>
                </c:pt>
                <c:pt idx="16" formatCode="#,##0">
                  <c:v>645000</c:v>
                </c:pt>
                <c:pt idx="17" formatCode="#,##0">
                  <c:v>695232</c:v>
                </c:pt>
                <c:pt idx="18" formatCode="#,##0">
                  <c:v>980000</c:v>
                </c:pt>
                <c:pt idx="19" formatCode="#,##0">
                  <c:v>1150000</c:v>
                </c:pt>
                <c:pt idx="20" formatCode="#,##0">
                  <c:v>800000</c:v>
                </c:pt>
                <c:pt idx="21" formatCode="#,##0">
                  <c:v>501250</c:v>
                </c:pt>
                <c:pt idx="22" formatCode="#,##0">
                  <c:v>405000</c:v>
                </c:pt>
                <c:pt idx="23" formatCode="#,##0">
                  <c:v>418000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E30-4BCC-BBCB-237BA2CA5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059776"/>
        <c:axId val="232060336"/>
      </c:lineChart>
      <c:catAx>
        <c:axId val="23205977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2060336"/>
        <c:crosses val="autoZero"/>
        <c:auto val="1"/>
        <c:lblAlgn val="ctr"/>
        <c:lblOffset val="100"/>
        <c:noMultiLvlLbl val="0"/>
      </c:catAx>
      <c:valAx>
        <c:axId val="232060336"/>
        <c:scaling>
          <c:orientation val="minMax"/>
          <c:max val="1400000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205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764615541977281"/>
          <c:y val="6.1669681194948964E-2"/>
          <c:w val="0.29177315095566325"/>
          <c:h val="6.90082205037310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baseline="0">
                <a:solidFill>
                  <a:schemeClr val="tx1"/>
                </a:solidFill>
                <a:effectLst/>
              </a:rPr>
              <a:t>Arroz: Superficie 1995-2017(ha)/TIC 2017-1995</a:t>
            </a:r>
            <a:br>
              <a:rPr lang="es-VE" sz="1800" b="1" i="0" baseline="0">
                <a:solidFill>
                  <a:schemeClr val="tx1"/>
                </a:solidFill>
                <a:effectLst/>
              </a:rPr>
            </a:br>
            <a:r>
              <a:rPr lang="es-VE" sz="1800" b="1" i="0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800" b="1" i="0" baseline="0">
                <a:solidFill>
                  <a:schemeClr val="tx1"/>
                </a:solidFill>
                <a:effectLst/>
              </a:rPr>
              <a:t> </a:t>
            </a:r>
            <a:endParaRPr lang="es-VE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ARROZ!$A$8</c:f>
              <c:strCache>
                <c:ptCount val="1"/>
                <c:pt idx="0">
                  <c:v>Superficie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682615629984053E-2"/>
                  <c:y val="-2.5369978858351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19-4F05-B32E-09B857158E19}"/>
                </c:ext>
              </c:extLst>
            </c:dLbl>
            <c:dLbl>
              <c:idx val="8"/>
              <c:layout>
                <c:manualLayout>
                  <c:x val="-4.4657097288676298E-2"/>
                  <c:y val="5.355884425651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19-4F05-B32E-09B857158E19}"/>
                </c:ext>
              </c:extLst>
            </c:dLbl>
            <c:dLbl>
              <c:idx val="14"/>
              <c:layout>
                <c:manualLayout>
                  <c:x val="-2.8708133971291867E-2"/>
                  <c:y val="-3.6645525017618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19-4F05-B32E-09B857158E19}"/>
                </c:ext>
              </c:extLst>
            </c:dLbl>
            <c:dLbl>
              <c:idx val="16"/>
              <c:layout>
                <c:manualLayout>
                  <c:x val="-1.9138755980861243E-2"/>
                  <c:y val="3.1007751937984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F5-4C87-8D8C-5936A38CAED1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19-4F05-B32E-09B857158E19}"/>
                </c:ext>
              </c:extLst>
            </c:dLbl>
            <c:dLbl>
              <c:idx val="21"/>
              <c:layout>
                <c:manualLayout>
                  <c:x val="-6.2200956937799159E-2"/>
                  <c:y val="3.1007751937984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19-4F05-B32E-09B857158E19}"/>
                </c:ext>
              </c:extLst>
            </c:dLbl>
            <c:dLbl>
              <c:idx val="22"/>
              <c:layout>
                <c:manualLayout>
                  <c:x val="-1.1695771322200184E-16"/>
                  <c:y val="-2.255109231853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19-4F05-B32E-09B857158E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ARROZ!$B$7:$X$7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ARROZ!$B$8:$X$8</c:f>
              <c:numCache>
                <c:formatCode>_ * #,##0_ ;_ * \-#,##0_ ;_ * "-"??_ ;_ @_ </c:formatCode>
                <c:ptCount val="23"/>
                <c:pt idx="0">
                  <c:v>177430</c:v>
                </c:pt>
                <c:pt idx="1">
                  <c:v>173312</c:v>
                </c:pt>
                <c:pt idx="2" formatCode="#,##0">
                  <c:v>172952</c:v>
                </c:pt>
                <c:pt idx="3" formatCode="#,##0">
                  <c:v>151875</c:v>
                </c:pt>
                <c:pt idx="4" formatCode="#,##0">
                  <c:v>148971</c:v>
                </c:pt>
                <c:pt idx="5" formatCode="#,##0">
                  <c:v>138202</c:v>
                </c:pt>
                <c:pt idx="6" formatCode="#,##0">
                  <c:v>154203</c:v>
                </c:pt>
                <c:pt idx="7" formatCode="#,##0">
                  <c:v>134294</c:v>
                </c:pt>
                <c:pt idx="8" formatCode="#,##0">
                  <c:v>137404</c:v>
                </c:pt>
                <c:pt idx="9" formatCode="#,##0">
                  <c:v>198780</c:v>
                </c:pt>
                <c:pt idx="10" formatCode="#,##0">
                  <c:v>215979</c:v>
                </c:pt>
                <c:pt idx="11" formatCode="#,##0">
                  <c:v>226829</c:v>
                </c:pt>
                <c:pt idx="12" formatCode="#,##0">
                  <c:v>207396</c:v>
                </c:pt>
                <c:pt idx="13" formatCode="#,##0">
                  <c:v>263000</c:v>
                </c:pt>
                <c:pt idx="14" formatCode="#,##0">
                  <c:v>263738</c:v>
                </c:pt>
                <c:pt idx="15" formatCode="#,##0">
                  <c:v>180454</c:v>
                </c:pt>
                <c:pt idx="16" formatCode="#,##0">
                  <c:v>165334</c:v>
                </c:pt>
                <c:pt idx="17" formatCode="#,##0">
                  <c:v>170827</c:v>
                </c:pt>
                <c:pt idx="18" formatCode="#,##0">
                  <c:v>214930</c:v>
                </c:pt>
                <c:pt idx="19" formatCode="#,##0">
                  <c:v>226597</c:v>
                </c:pt>
                <c:pt idx="20" formatCode="#,##0">
                  <c:v>162894</c:v>
                </c:pt>
                <c:pt idx="21" formatCode="#,##0">
                  <c:v>72009</c:v>
                </c:pt>
                <c:pt idx="22" formatCode="#,##0">
                  <c:v>110000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E19-4F05-B32E-09B857158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825216"/>
        <c:axId val="232825776"/>
      </c:lineChart>
      <c:catAx>
        <c:axId val="23282521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2825776"/>
        <c:crosses val="autoZero"/>
        <c:auto val="1"/>
        <c:lblAlgn val="ctr"/>
        <c:lblOffset val="100"/>
        <c:noMultiLvlLbl val="0"/>
      </c:catAx>
      <c:valAx>
        <c:axId val="23282577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282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baseline="0">
                <a:solidFill>
                  <a:schemeClr val="tx1"/>
                </a:solidFill>
                <a:effectLst/>
              </a:rPr>
              <a:t>Arroz: Rendimiento 1995-2017(kg/ha)/</a:t>
            </a:r>
            <a:r>
              <a:rPr lang="es-VE" sz="1800" b="1" i="0" u="none" strike="noStrike" baseline="0">
                <a:effectLst/>
              </a:rPr>
              <a:t>TIC 2017-1995</a:t>
            </a:r>
            <a:br>
              <a:rPr lang="es-VE" sz="1800" b="1" i="0" baseline="0">
                <a:solidFill>
                  <a:schemeClr val="tx1"/>
                </a:solidFill>
                <a:effectLst/>
              </a:rPr>
            </a:br>
            <a:r>
              <a:rPr lang="es-VE" sz="1800" b="1" i="0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800" b="1" i="0" baseline="0">
                <a:solidFill>
                  <a:schemeClr val="tx1"/>
                </a:solidFill>
                <a:effectLst/>
              </a:rPr>
              <a:t> </a:t>
            </a:r>
            <a:endParaRPr lang="es-VE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2548751549941151"/>
          <c:y val="1.46520146520146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ARROZ!$A$11</c:f>
              <c:strCache>
                <c:ptCount val="1"/>
                <c:pt idx="0">
                  <c:v>Rendimiento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2B-417A-8E05-EEC859A82C42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2B-417A-8E05-EEC859A82C42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2B-417A-8E05-EEC859A82C42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2B-417A-8E05-EEC859A82C42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2B-417A-8E05-EEC859A82C42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2B-417A-8E05-EEC859A82C42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62-40A4-9C97-13E6FCF253E9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2B-417A-8E05-EEC859A82C42}"/>
                </c:ext>
              </c:extLst>
            </c:dLbl>
            <c:dLbl>
              <c:idx val="22"/>
              <c:layout>
                <c:manualLayout>
                  <c:x val="-1.4388489208632976E-2"/>
                  <c:y val="3.2234432234432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2B-417A-8E05-EEC859A82C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ARROZ!$B$10:$X$10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ARROZ!$B$11:$X$11</c:f>
              <c:numCache>
                <c:formatCode>_ * #,##0_ ;_ * \-#,##0_ ;_ * "-"??_ ;_ @_ </c:formatCode>
                <c:ptCount val="23"/>
                <c:pt idx="0">
                  <c:v>4266.1894831764639</c:v>
                </c:pt>
                <c:pt idx="1">
                  <c:v>4500.0115398818316</c:v>
                </c:pt>
                <c:pt idx="2" formatCode="#,##0">
                  <c:v>4580.6871270641568</c:v>
                </c:pt>
                <c:pt idx="3" formatCode="#,##0">
                  <c:v>4616.7440329218107</c:v>
                </c:pt>
                <c:pt idx="4" formatCode="#,##0">
                  <c:v>4834.4510005303046</c:v>
                </c:pt>
                <c:pt idx="5" formatCode="#,##0">
                  <c:v>4896.998596257652</c:v>
                </c:pt>
                <c:pt idx="6" formatCode="#,##0">
                  <c:v>5104.4337658800414</c:v>
                </c:pt>
                <c:pt idx="7" formatCode="#,##0">
                  <c:v>4975.3823700239773</c:v>
                </c:pt>
                <c:pt idx="8" formatCode="#,##0">
                  <c:v>4940.8314168437601</c:v>
                </c:pt>
                <c:pt idx="9" formatCode="#,##0">
                  <c:v>4900.3471174162396</c:v>
                </c:pt>
                <c:pt idx="10" formatCode="#,##0">
                  <c:v>4650.9984767037531</c:v>
                </c:pt>
                <c:pt idx="11" formatCode="#,##0">
                  <c:v>4950.0152096954089</c:v>
                </c:pt>
                <c:pt idx="12" formatCode="#,##0">
                  <c:v>5054.4947829273469</c:v>
                </c:pt>
                <c:pt idx="13" formatCode="#,##0">
                  <c:v>5173.5741444866926</c:v>
                </c:pt>
                <c:pt idx="14" formatCode="#,##0">
                  <c:v>4527.0571552070614</c:v>
                </c:pt>
                <c:pt idx="15" formatCode="#,##0">
                  <c:v>4008.8443592272824</c:v>
                </c:pt>
                <c:pt idx="16" formatCode="#,##0">
                  <c:v>5112.4027725694659</c:v>
                </c:pt>
                <c:pt idx="17" formatCode="#,##0">
                  <c:v>4806.4416046643682</c:v>
                </c:pt>
                <c:pt idx="18" formatCode="#,##0">
                  <c:v>5043.558367840692</c:v>
                </c:pt>
                <c:pt idx="19" formatCode="#,##0">
                  <c:v>5110.641358888246</c:v>
                </c:pt>
                <c:pt idx="20" formatCode="#,##0">
                  <c:v>5132.319176888037</c:v>
                </c:pt>
                <c:pt idx="21" formatCode="#,##0">
                  <c:v>3841.6447944007</c:v>
                </c:pt>
                <c:pt idx="22" formatCode="#,##0">
                  <c:v>3681.8181818181815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02B-417A-8E05-EEC859A8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828576"/>
        <c:axId val="232829136"/>
      </c:lineChart>
      <c:catAx>
        <c:axId val="232828576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2829136"/>
        <c:crosses val="autoZero"/>
        <c:auto val="1"/>
        <c:lblAlgn val="ctr"/>
        <c:lblOffset val="100"/>
        <c:noMultiLvlLbl val="0"/>
      </c:catAx>
      <c:valAx>
        <c:axId val="232829136"/>
        <c:scaling>
          <c:orientation val="minMax"/>
          <c:max val="5300"/>
          <c:min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3282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Pimentón: Superficie 1995-2015(ha)</a:t>
            </a:r>
            <a:br>
              <a:rPr lang="es-VE" sz="1600" b="1" i="0" u="none" strike="noStrike" baseline="0">
                <a:solidFill>
                  <a:schemeClr val="tx1"/>
                </a:solidFill>
                <a:effectLst/>
              </a:rPr>
            </a:br>
            <a:r>
              <a:rPr lang="es-VE" sz="1600" b="1" i="0" u="none" strike="noStrike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 </a:t>
            </a:r>
            <a:endParaRPr lang="en-US" sz="16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28383553502700515"/>
          <c:y val="1.6771488469601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PIMENTON!$A$8</c:f>
              <c:strCache>
                <c:ptCount val="1"/>
                <c:pt idx="0">
                  <c:v>Superficie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4832290023782078E-2"/>
                  <c:y val="-1.2928132411121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80-4B68-8080-B2E6C94F8F3B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4A-44BB-B588-16CC0596EEFE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4A-44BB-B588-16CC0596EEFE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4A-44BB-B588-16CC0596EEFE}"/>
                </c:ext>
              </c:extLst>
            </c:dLbl>
            <c:dLbl>
              <c:idx val="15"/>
              <c:layout>
                <c:manualLayout>
                  <c:x val="6.3266105209042172E-3"/>
                  <c:y val="-2.7952480782669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0-4B68-8080-B2E6C94F8F3B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0-4B68-8080-B2E6C94F8F3B}"/>
                </c:ext>
              </c:extLst>
            </c:dLbl>
            <c:dLbl>
              <c:idx val="18"/>
              <c:layout>
                <c:manualLayout>
                  <c:x val="-8.5409242032206928E-2"/>
                  <c:y val="-8.3857442348009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B68-8080-B2E6C94F8F3B}"/>
                </c:ext>
              </c:extLst>
            </c:dLbl>
            <c:dLbl>
              <c:idx val="20"/>
              <c:layout>
                <c:manualLayout>
                  <c:x val="0"/>
                  <c:y val="-3.074772886093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4A-44BB-B588-16CC0596EE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PIMENTON!$B$7:$V$7</c:f>
              <c:numCache>
                <c:formatCode>_ * #,##0_ ;_ * \-#,##0_ ;_ * "-"??_ ;_ @_ 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PIMENTON!$B$8:$V$8</c:f>
              <c:numCache>
                <c:formatCode>_ * #,##0_ ;_ * \-#,##0_ ;_ * "-"??_ ;_ @_ </c:formatCode>
                <c:ptCount val="21"/>
                <c:pt idx="0">
                  <c:v>4083</c:v>
                </c:pt>
                <c:pt idx="1">
                  <c:v>4795</c:v>
                </c:pt>
                <c:pt idx="2" formatCode="#,##0">
                  <c:v>4917</c:v>
                </c:pt>
                <c:pt idx="3" formatCode="#,##0">
                  <c:v>6015</c:v>
                </c:pt>
                <c:pt idx="4" formatCode="#,##0">
                  <c:v>6205</c:v>
                </c:pt>
                <c:pt idx="5" formatCode="#,##0">
                  <c:v>5381</c:v>
                </c:pt>
                <c:pt idx="6" formatCode="#,##0">
                  <c:v>4330</c:v>
                </c:pt>
                <c:pt idx="7" formatCode="#,##0">
                  <c:v>4604</c:v>
                </c:pt>
                <c:pt idx="8" formatCode="#,##0">
                  <c:v>4568</c:v>
                </c:pt>
                <c:pt idx="9" formatCode="#,##0">
                  <c:v>5180</c:v>
                </c:pt>
                <c:pt idx="10" formatCode="#,##0">
                  <c:v>5359</c:v>
                </c:pt>
                <c:pt idx="11" formatCode="#,##0">
                  <c:v>6119</c:v>
                </c:pt>
                <c:pt idx="12" formatCode="#,##0">
                  <c:v>6887</c:v>
                </c:pt>
                <c:pt idx="13" formatCode="#,##0">
                  <c:v>9592</c:v>
                </c:pt>
                <c:pt idx="14" formatCode="#,##0">
                  <c:v>7503</c:v>
                </c:pt>
                <c:pt idx="15" formatCode="#,##0">
                  <c:v>7071</c:v>
                </c:pt>
                <c:pt idx="16" formatCode="#,##0">
                  <c:v>8169</c:v>
                </c:pt>
                <c:pt idx="17" formatCode="#,##0">
                  <c:v>8732</c:v>
                </c:pt>
                <c:pt idx="18" formatCode="#,##0">
                  <c:v>5262</c:v>
                </c:pt>
                <c:pt idx="19" formatCode="#,##0">
                  <c:v>6660</c:v>
                </c:pt>
                <c:pt idx="20" formatCode="#,##0">
                  <c:v>6927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3280-4B68-8080-B2E6C94F8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216128"/>
        <c:axId val="225216688"/>
      </c:lineChart>
      <c:catAx>
        <c:axId val="225216128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5216688"/>
        <c:crosses val="autoZero"/>
        <c:auto val="1"/>
        <c:lblAlgn val="ctr"/>
        <c:lblOffset val="100"/>
        <c:noMultiLvlLbl val="0"/>
      </c:catAx>
      <c:valAx>
        <c:axId val="225216688"/>
        <c:scaling>
          <c:orientation val="minMax"/>
          <c:max val="10000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521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u="none" strike="noStrike" baseline="0">
                <a:solidFill>
                  <a:sysClr val="windowText" lastClr="000000"/>
                </a:solidFill>
                <a:effectLst/>
              </a:rPr>
              <a:t>Pimentón</a:t>
            </a:r>
            <a:r>
              <a:rPr lang="es-VE" sz="1800" b="1" i="0" baseline="0">
                <a:solidFill>
                  <a:schemeClr val="tx1"/>
                </a:solidFill>
                <a:effectLst/>
              </a:rPr>
              <a:t>: Rendimiento 1995-2015(kg/ha)</a:t>
            </a:r>
            <a:br>
              <a:rPr lang="es-VE" sz="1800" b="1" i="0" baseline="0">
                <a:solidFill>
                  <a:schemeClr val="tx1"/>
                </a:solidFill>
                <a:effectLst/>
              </a:rPr>
            </a:br>
            <a:r>
              <a:rPr lang="es-VE" sz="1800" b="1" i="0" baseline="0">
                <a:solidFill>
                  <a:schemeClr val="tx1"/>
                </a:solidFill>
                <a:effectLst/>
              </a:rPr>
              <a:t>MAC-MAT </a:t>
            </a:r>
            <a:endParaRPr lang="es-VE" sz="18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5257812524324136"/>
          <c:y val="1.3227515982901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99465413818E-2"/>
          <c:y val="0.16768532426890898"/>
          <c:w val="0.89297191943533749"/>
          <c:h val="0.69782562551048322"/>
        </c:manualLayout>
      </c:layout>
      <c:lineChart>
        <c:grouping val="standard"/>
        <c:varyColors val="0"/>
        <c:ser>
          <c:idx val="0"/>
          <c:order val="0"/>
          <c:tx>
            <c:strRef>
              <c:f>PIMENTON!$A$11</c:f>
              <c:strCache>
                <c:ptCount val="1"/>
                <c:pt idx="0">
                  <c:v>Rendimiento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72736726414536E-2"/>
                  <c:y val="-2.319960488264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1B-4449-89E1-1675AEAC449B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20-4DDF-9E8F-69C7FF28E031}"/>
                </c:ext>
              </c:extLst>
            </c:dLbl>
            <c:dLbl>
              <c:idx val="3"/>
              <c:layout>
                <c:manualLayout>
                  <c:x val="-7.9082641360221459E-2"/>
                  <c:y val="-1.587301917948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1B-4449-89E1-1675AEAC449B}"/>
                </c:ext>
              </c:extLst>
            </c:dLbl>
            <c:dLbl>
              <c:idx val="9"/>
              <c:layout>
                <c:manualLayout>
                  <c:x val="-9.1735863977856921E-2"/>
                  <c:y val="-1.587301917948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1B-4449-89E1-1675AEAC449B}"/>
                </c:ext>
              </c:extLst>
            </c:dLbl>
            <c:dLbl>
              <c:idx val="11"/>
              <c:layout>
                <c:manualLayout>
                  <c:x val="-8.5409252669039204E-2"/>
                  <c:y val="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1B-4449-89E1-1675AEAC449B}"/>
                </c:ext>
              </c:extLst>
            </c:dLbl>
            <c:dLbl>
              <c:idx val="12"/>
              <c:layout>
                <c:manualLayout>
                  <c:x val="-8.0664294187425975E-2"/>
                  <c:y val="-1.587301917948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20-4DDF-9E8F-69C7FF28E031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20-4DDF-9E8F-69C7FF28E031}"/>
                </c:ext>
              </c:extLst>
            </c:dLbl>
            <c:dLbl>
              <c:idx val="16"/>
              <c:layout>
                <c:manualLayout>
                  <c:x val="1.73981810992487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20-4DDF-9E8F-69C7FF28E031}"/>
                </c:ext>
              </c:extLst>
            </c:dLbl>
            <c:dLbl>
              <c:idx val="18"/>
              <c:layout>
                <c:manualLayout>
                  <c:x val="1.2653222617635313E-2"/>
                  <c:y val="5.2910063931605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1B-4449-89E1-1675AEAC449B}"/>
                </c:ext>
              </c:extLst>
            </c:dLbl>
            <c:dLbl>
              <c:idx val="20"/>
              <c:layout>
                <c:manualLayout>
                  <c:x val="-3.0051403716884143E-2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20-4DDF-9E8F-69C7FF28E0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PIMENTON!$B$10:$V$10</c:f>
              <c:numCache>
                <c:formatCode>_ * #,##0_ ;_ * \-#,##0_ ;_ * "-"??_ ;_ @_ 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PIMENTON!$B$11:$V$11</c:f>
              <c:numCache>
                <c:formatCode>_ * #,##0_ ;_ * \-#,##0_ ;_ * "-"??_ ;_ @_ </c:formatCode>
                <c:ptCount val="21"/>
                <c:pt idx="0">
                  <c:v>13095.273083517022</c:v>
                </c:pt>
                <c:pt idx="1">
                  <c:v>12801.04275286757</c:v>
                </c:pt>
                <c:pt idx="2" formatCode="#,##0">
                  <c:v>12611.145007118161</c:v>
                </c:pt>
                <c:pt idx="3" formatCode="#,##0">
                  <c:v>14393.516209476311</c:v>
                </c:pt>
                <c:pt idx="4" formatCode="#,##0">
                  <c:v>14056.728444802578</c:v>
                </c:pt>
                <c:pt idx="5" formatCode="#,##0">
                  <c:v>14444.155361456978</c:v>
                </c:pt>
                <c:pt idx="6" formatCode="#,##0">
                  <c:v>14372.28637413395</c:v>
                </c:pt>
                <c:pt idx="7" formatCode="#,##0">
                  <c:v>15068.635968722851</c:v>
                </c:pt>
                <c:pt idx="8" formatCode="#,##0">
                  <c:v>16298.598949211908</c:v>
                </c:pt>
                <c:pt idx="9" formatCode="#,##0">
                  <c:v>17646.138996138998</c:v>
                </c:pt>
                <c:pt idx="10" formatCode="#,##0">
                  <c:v>17570.628848665794</c:v>
                </c:pt>
                <c:pt idx="11" formatCode="#,##0">
                  <c:v>16529.334858637034</c:v>
                </c:pt>
                <c:pt idx="12" formatCode="#,##0">
                  <c:v>18571.947146798317</c:v>
                </c:pt>
                <c:pt idx="13" formatCode="#,##0">
                  <c:v>15870.412844036697</c:v>
                </c:pt>
                <c:pt idx="14" formatCode="#,##0">
                  <c:v>18557.776889244302</c:v>
                </c:pt>
                <c:pt idx="15" formatCode="#,##0">
                  <c:v>18890.255975109605</c:v>
                </c:pt>
                <c:pt idx="16" formatCode="#,##0">
                  <c:v>19633.492471538746</c:v>
                </c:pt>
                <c:pt idx="17" formatCode="#,##0">
                  <c:v>19131.928538708198</c:v>
                </c:pt>
                <c:pt idx="18" formatCode="#,##0">
                  <c:v>15837.134169517294</c:v>
                </c:pt>
                <c:pt idx="19" formatCode="#,##0">
                  <c:v>16774.174174174175</c:v>
                </c:pt>
                <c:pt idx="20" formatCode="#,##0">
                  <c:v>17502.093258264762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AD1B-4449-89E1-1675AEAC4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310704"/>
        <c:axId val="226311264"/>
      </c:lineChart>
      <c:catAx>
        <c:axId val="226310704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6311264"/>
        <c:crosses val="autoZero"/>
        <c:auto val="1"/>
        <c:lblAlgn val="ctr"/>
        <c:lblOffset val="100"/>
        <c:noMultiLvlLbl val="0"/>
      </c:catAx>
      <c:valAx>
        <c:axId val="226311264"/>
        <c:scaling>
          <c:orientation val="minMax"/>
          <c:max val="20000"/>
          <c:min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631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600" b="1">
                <a:solidFill>
                  <a:schemeClr val="tx1"/>
                </a:solidFill>
              </a:rPr>
              <a:t>Cebolla:</a:t>
            </a:r>
            <a:r>
              <a:rPr lang="es-VE" sz="1600" b="1" baseline="0">
                <a:solidFill>
                  <a:schemeClr val="tx1"/>
                </a:solidFill>
              </a:rPr>
              <a:t> Producción 1995-2018</a:t>
            </a:r>
            <a:r>
              <a:rPr lang="es-VE" sz="1600" b="1">
                <a:solidFill>
                  <a:schemeClr val="tx1"/>
                </a:solidFill>
              </a:rPr>
              <a:t>(tn)/</a:t>
            </a:r>
            <a:r>
              <a:rPr lang="es-VE" sz="1600" b="1" i="0" u="none" strike="noStrike" baseline="0">
                <a:effectLst/>
              </a:rPr>
              <a:t>TIC MAT 2017-1995</a:t>
            </a:r>
            <a:br>
              <a:rPr lang="es-VE" sz="1600" b="1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accent1">
                    <a:lumMod val="75000"/>
                  </a:schemeClr>
                </a:solidFill>
              </a:rPr>
              <a:t>MAC-MAT</a:t>
            </a:r>
            <a:r>
              <a:rPr lang="es-VE" sz="1600" b="1" baseline="0">
                <a:solidFill>
                  <a:schemeClr val="tx1"/>
                </a:solidFill>
              </a:rPr>
              <a:t> vs </a:t>
            </a:r>
            <a:r>
              <a:rPr lang="es-VE" sz="1600" b="1" baseline="0">
                <a:solidFill>
                  <a:srgbClr val="FF0000"/>
                </a:solidFill>
              </a:rPr>
              <a:t>FEDEAGRO</a:t>
            </a:r>
            <a:br>
              <a:rPr lang="es-VE" sz="1600" b="1" baseline="0">
                <a:solidFill>
                  <a:schemeClr val="tx1"/>
                </a:solidFill>
              </a:rPr>
            </a:br>
            <a:r>
              <a:rPr lang="es-VE" sz="1600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4.3043376438295419E-3"/>
          <c:y val="8.38574238911341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9.834645477986953E-2"/>
          <c:y val="0.14771138519592714"/>
          <c:w val="0.886635389054097"/>
          <c:h val="0.71801769919669223"/>
        </c:manualLayout>
      </c:layout>
      <c:lineChart>
        <c:grouping val="standard"/>
        <c:varyColors val="0"/>
        <c:ser>
          <c:idx val="0"/>
          <c:order val="0"/>
          <c:tx>
            <c:strRef>
              <c:f>CEBOLLA!$A$4</c:f>
              <c:strCache>
                <c:ptCount val="1"/>
                <c:pt idx="0">
                  <c:v>MAT</c:v>
                </c:pt>
              </c:strCache>
            </c:strRef>
          </c:tx>
          <c:spPr>
            <a:ln w="476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344022937825304E-2"/>
                  <c:y val="4.1042816588186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94-4412-94E3-CBBD633DFACC}"/>
                </c:ext>
              </c:extLst>
            </c:dLbl>
            <c:dLbl>
              <c:idx val="3"/>
              <c:layout>
                <c:manualLayout>
                  <c:x val="-9.0368620080284387E-2"/>
                  <c:y val="-2.795247463037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594-4412-94E3-CBBD633DFAC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94-4412-94E3-CBBD633DFACC}"/>
                </c:ext>
              </c:extLst>
            </c:dLbl>
            <c:dLbl>
              <c:idx val="7"/>
              <c:layout>
                <c:manualLayout>
                  <c:x val="-9.353944885503121E-2"/>
                  <c:y val="-3.3542969556453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594-4412-94E3-CBBD633DFACC}"/>
                </c:ext>
              </c:extLst>
            </c:dLbl>
            <c:dLbl>
              <c:idx val="14"/>
              <c:layout>
                <c:manualLayout>
                  <c:x val="-8.7197791305537564E-2"/>
                  <c:y val="-2.2361979704302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94-4412-94E3-CBBD633DFACC}"/>
                </c:ext>
              </c:extLst>
            </c:dLbl>
            <c:dLbl>
              <c:idx val="16"/>
              <c:layout>
                <c:manualLayout>
                  <c:x val="-1.5854143873735265E-3"/>
                  <c:y val="-2.795247463037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94-4412-94E3-CBBD633DFACC}"/>
                </c:ext>
              </c:extLst>
            </c:dLbl>
            <c:dLbl>
              <c:idx val="18"/>
              <c:layout>
                <c:manualLayout>
                  <c:x val="-6.1831161107563114E-2"/>
                  <c:y val="4.19287119455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94-4412-94E3-CBBD633DFACC}"/>
                </c:ext>
              </c:extLst>
            </c:dLbl>
            <c:dLbl>
              <c:idx val="22"/>
              <c:layout>
                <c:manualLayout>
                  <c:x val="-3.1708287747470531E-3"/>
                  <c:y val="-4.1928711945567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94-4412-94E3-CBBD633DF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CEBOLLA!$B$3:$Y$3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CEBOLLA!$B$4:$Y$4</c:f>
              <c:numCache>
                <c:formatCode>_ * #,##0_ ;_ * \-#,##0_ ;_ * "-"??_ ;_ @_ </c:formatCode>
                <c:ptCount val="24"/>
                <c:pt idx="0">
                  <c:v>82991</c:v>
                </c:pt>
                <c:pt idx="1">
                  <c:v>104244</c:v>
                </c:pt>
                <c:pt idx="2" formatCode="#,##0">
                  <c:v>136455</c:v>
                </c:pt>
                <c:pt idx="3" formatCode="#,##0">
                  <c:v>222367</c:v>
                </c:pt>
                <c:pt idx="4" formatCode="#,##0">
                  <c:v>199816</c:v>
                </c:pt>
                <c:pt idx="5" formatCode="#,##0">
                  <c:v>175228</c:v>
                </c:pt>
                <c:pt idx="6" formatCode="#,##0">
                  <c:v>235999</c:v>
                </c:pt>
                <c:pt idx="7" formatCode="#,##0">
                  <c:v>276687</c:v>
                </c:pt>
                <c:pt idx="8" formatCode="#,##0">
                  <c:v>276040</c:v>
                </c:pt>
                <c:pt idx="9" formatCode="#,##0">
                  <c:v>236293</c:v>
                </c:pt>
                <c:pt idx="10" formatCode="#,##0">
                  <c:v>265441</c:v>
                </c:pt>
                <c:pt idx="11" formatCode="#,##0">
                  <c:v>254969</c:v>
                </c:pt>
                <c:pt idx="12" formatCode="#,##0">
                  <c:v>258903</c:v>
                </c:pt>
                <c:pt idx="13" formatCode="#,##0">
                  <c:v>323432</c:v>
                </c:pt>
                <c:pt idx="14" formatCode="#,##0">
                  <c:v>363640</c:v>
                </c:pt>
                <c:pt idx="15" formatCode="#,##0">
                  <c:v>337244</c:v>
                </c:pt>
                <c:pt idx="16" formatCode="#,##0">
                  <c:v>363361</c:v>
                </c:pt>
                <c:pt idx="17" formatCode="#,##0">
                  <c:v>345132</c:v>
                </c:pt>
                <c:pt idx="18" formatCode="#,##0">
                  <c:v>173647</c:v>
                </c:pt>
                <c:pt idx="19" formatCode="#,##0">
                  <c:v>251274</c:v>
                </c:pt>
                <c:pt idx="20" formatCode="#,##0">
                  <c:v>248553</c:v>
                </c:pt>
                <c:pt idx="21" formatCode="#,##0">
                  <c:v>157851</c:v>
                </c:pt>
                <c:pt idx="22" formatCode="#,##0">
                  <c:v>152188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594-4412-94E3-CBBD633DFACC}"/>
            </c:ext>
          </c:extLst>
        </c:ser>
        <c:ser>
          <c:idx val="1"/>
          <c:order val="1"/>
          <c:tx>
            <c:strRef>
              <c:f>CEBOLLA!$A$5</c:f>
              <c:strCache>
                <c:ptCount val="1"/>
                <c:pt idx="0">
                  <c:v>FEDEAGRO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6.9758233044430115E-2"/>
                  <c:y val="3.0747722093415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94-4412-94E3-CBBD633DFACC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594-4412-94E3-CBBD633DFACC}"/>
                </c:ext>
              </c:extLst>
            </c:dLbl>
            <c:dLbl>
              <c:idx val="16"/>
              <c:layout>
                <c:manualLayout>
                  <c:x val="-0.10939359272876531"/>
                  <c:y val="5.5904949260756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94-4412-94E3-CBBD633DFACC}"/>
                </c:ext>
              </c:extLst>
            </c:dLbl>
            <c:dLbl>
              <c:idx val="18"/>
              <c:layout>
                <c:manualLayout>
                  <c:x val="-1.4268729486360692E-2"/>
                  <c:y val="-1.9566732241264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94-4412-94E3-CBBD633DFACC}"/>
                </c:ext>
              </c:extLst>
            </c:dLbl>
            <c:dLbl>
              <c:idx val="23"/>
              <c:layout>
                <c:manualLayout>
                  <c:x val="-4.280618845908208E-2"/>
                  <c:y val="1.6771484778226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594-4412-94E3-CBBD633DF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CEBOLLA!$B$3:$Y$3</c:f>
              <c:numCache>
                <c:formatCode>_ * #,##0_ ;_ * \-#,##0_ ;_ * "-"??_ ;_ @_ 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CEBOLLA!$B$5:$Y$5</c:f>
              <c:numCache>
                <c:formatCode>General</c:formatCode>
                <c:ptCount val="24"/>
                <c:pt idx="12" formatCode="_ * #,##0_ ;_ * \-#,##0_ ;_ * &quot;-&quot;??_ ;_ @_ ">
                  <c:v>235300</c:v>
                </c:pt>
                <c:pt idx="13" formatCode="_ * #,##0_ ;_ * \-#,##0_ ;_ * &quot;-&quot;??_ ;_ @_ ">
                  <c:v>250000</c:v>
                </c:pt>
                <c:pt idx="14" formatCode="_ * #,##0_ ;_ * \-#,##0_ ;_ * &quot;-&quot;??_ ;_ @_ ">
                  <c:v>281000</c:v>
                </c:pt>
                <c:pt idx="15" formatCode="_ * #,##0_ ;_ * \-#,##0_ ;_ * &quot;-&quot;??_ ;_ @_ ">
                  <c:v>217600</c:v>
                </c:pt>
                <c:pt idx="16" formatCode="_ * #,##0_ ;_ * \-#,##0_ ;_ * &quot;-&quot;??_ ;_ @_ ">
                  <c:v>177400</c:v>
                </c:pt>
                <c:pt idx="17" formatCode="_ * #,##0_ ;_ * \-#,##0_ ;_ * &quot;-&quot;??_ ;_ @_ ">
                  <c:v>250850</c:v>
                </c:pt>
                <c:pt idx="18" formatCode="_ * #,##0_ ;_ * \-#,##0_ ;_ * &quot;-&quot;??_ ;_ @_ ">
                  <c:v>286810</c:v>
                </c:pt>
                <c:pt idx="19" formatCode="_ * #,##0_ ;_ * \-#,##0_ ;_ * &quot;-&quot;??_ ;_ @_ ">
                  <c:v>190000</c:v>
                </c:pt>
                <c:pt idx="20" formatCode="_ * #,##0_ ;_ * \-#,##0_ ;_ * &quot;-&quot;??_ ;_ @_ ">
                  <c:v>153600</c:v>
                </c:pt>
                <c:pt idx="21" formatCode="_ * #,##0_ ;_ * \-#,##0_ ;_ * &quot;-&quot;??_ ;_ @_ ">
                  <c:v>107100</c:v>
                </c:pt>
                <c:pt idx="22" formatCode="_ * #,##0_ ;_ * \-#,##0_ ;_ * &quot;-&quot;??_ ;_ @_ ">
                  <c:v>74900</c:v>
                </c:pt>
                <c:pt idx="23" formatCode="_ * #,##0_ ;_ * \-#,##0_ ;_ * &quot;-&quot;??_ ;_ @_ ">
                  <c:v>55400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5594-4412-94E3-CBBD633DF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314624"/>
        <c:axId val="226315184"/>
      </c:lineChart>
      <c:catAx>
        <c:axId val="226314624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6315184"/>
        <c:crosses val="autoZero"/>
        <c:auto val="1"/>
        <c:lblAlgn val="ctr"/>
        <c:lblOffset val="100"/>
        <c:noMultiLvlLbl val="0"/>
      </c:catAx>
      <c:valAx>
        <c:axId val="226315184"/>
        <c:scaling>
          <c:orientation val="minMax"/>
          <c:max val="370000"/>
          <c:min val="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631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365069251399782"/>
          <c:y val="2.9010266701823689E-2"/>
          <c:w val="0.24961863343594126"/>
          <c:h val="5.300961142101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Cebolla: Superficie 1995-2017(ha)/</a:t>
            </a:r>
            <a:r>
              <a:rPr lang="es-VE" sz="1600" b="1" i="0" u="none" strike="noStrike" baseline="0">
                <a:solidFill>
                  <a:sysClr val="windowText" lastClr="000000"/>
                </a:solidFill>
                <a:effectLst/>
              </a:rPr>
              <a:t>TIC MAT 2017-1995</a:t>
            </a:r>
            <a:br>
              <a:rPr lang="es-VE" sz="1600" b="1" i="0" u="none" strike="noStrike" baseline="0">
                <a:solidFill>
                  <a:schemeClr val="tx1"/>
                </a:solidFill>
                <a:effectLst/>
              </a:rPr>
            </a:br>
            <a:r>
              <a:rPr lang="es-VE" sz="1600" b="1" i="0" u="none" strike="noStrike" baseline="0">
                <a:solidFill>
                  <a:schemeClr val="accent1">
                    <a:lumMod val="75000"/>
                  </a:schemeClr>
                </a:solidFill>
                <a:effectLst/>
              </a:rPr>
              <a:t>MAC-MAT</a:t>
            </a:r>
            <a:r>
              <a:rPr lang="es-VE" sz="1600" b="1" i="0" u="none" strike="noStrike" baseline="0">
                <a:solidFill>
                  <a:schemeClr val="tx1"/>
                </a:solidFill>
                <a:effectLst/>
              </a:rPr>
              <a:t> </a:t>
            </a:r>
            <a:endParaRPr lang="en-US" sz="16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31863189289197835"/>
          <c:y val="1.6771488469601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CEBOLLA!$A$8</c:f>
              <c:strCache>
                <c:ptCount val="1"/>
                <c:pt idx="0">
                  <c:v>Superficie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198941513225604E-2"/>
                  <c:y val="2.9000588762882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95-437F-A265-23FF9834611A}"/>
                </c:ext>
              </c:extLst>
            </c:dLbl>
            <c:dLbl>
              <c:idx val="3"/>
              <c:layout>
                <c:manualLayout>
                  <c:x val="-8.5409242032206928E-2"/>
                  <c:y val="3.3542976939203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95-437F-A265-23FF9834611A}"/>
                </c:ext>
              </c:extLst>
            </c:dLbl>
            <c:dLbl>
              <c:idx val="8"/>
              <c:layout>
                <c:manualLayout>
                  <c:x val="4.7449578906781625E-3"/>
                  <c:y val="-8.3857442348008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95-437F-A265-23FF9834611A}"/>
                </c:ext>
              </c:extLst>
            </c:dLbl>
            <c:dLbl>
              <c:idx val="14"/>
              <c:layout>
                <c:manualLayout>
                  <c:x val="-9.3317505183337313E-2"/>
                  <c:y val="-2.56228113872100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95-437F-A265-23FF9834611A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95-437F-A265-23FF9834611A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95-437F-A265-23FF9834611A}"/>
                </c:ext>
              </c:extLst>
            </c:dLbl>
            <c:dLbl>
              <c:idx val="18"/>
              <c:layout>
                <c:manualLayout>
                  <c:x val="-8.5409242032206928E-2"/>
                  <c:y val="-8.3857442348009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95-437F-A265-23FF9834611A}"/>
                </c:ext>
              </c:extLst>
            </c:dLbl>
            <c:dLbl>
              <c:idx val="19"/>
              <c:layout>
                <c:manualLayout>
                  <c:x val="-1.1598651966373798E-16"/>
                  <c:y val="-3.074772886093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895-437F-A265-23FF9834611A}"/>
                </c:ext>
              </c:extLst>
            </c:dLbl>
            <c:dLbl>
              <c:idx val="22"/>
              <c:layout>
                <c:manualLayout>
                  <c:x val="-1.3736964442456239E-2"/>
                  <c:y val="4.1229909154437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95-437F-A265-23FF983461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CEBOLLA!$B$7:$X$7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CEBOLLA!$B$8:$X$8</c:f>
              <c:numCache>
                <c:formatCode>_ * #,##0_ ;_ * \-#,##0_ ;_ * "-"??_ ;_ @_ </c:formatCode>
                <c:ptCount val="23"/>
                <c:pt idx="0">
                  <c:v>3869</c:v>
                </c:pt>
                <c:pt idx="1">
                  <c:v>4874</c:v>
                </c:pt>
                <c:pt idx="2" formatCode="#,##0">
                  <c:v>6307</c:v>
                </c:pt>
                <c:pt idx="3" formatCode="#,##0">
                  <c:v>9142</c:v>
                </c:pt>
                <c:pt idx="4" formatCode="#,##0">
                  <c:v>9374</c:v>
                </c:pt>
                <c:pt idx="5" formatCode="#,##0">
                  <c:v>7891</c:v>
                </c:pt>
                <c:pt idx="6" formatCode="#,##0">
                  <c:v>10318</c:v>
                </c:pt>
                <c:pt idx="7" formatCode="#,##0">
                  <c:v>10968</c:v>
                </c:pt>
                <c:pt idx="8" formatCode="#,##0">
                  <c:v>11031</c:v>
                </c:pt>
                <c:pt idx="9" formatCode="#,##0">
                  <c:v>9425</c:v>
                </c:pt>
                <c:pt idx="10" formatCode="#,##0">
                  <c:v>11053</c:v>
                </c:pt>
                <c:pt idx="11" formatCode="#,##0">
                  <c:v>11636</c:v>
                </c:pt>
                <c:pt idx="12" formatCode="#,##0">
                  <c:v>11092</c:v>
                </c:pt>
                <c:pt idx="13" formatCode="#,##0">
                  <c:v>13878</c:v>
                </c:pt>
                <c:pt idx="14" formatCode="#,##0">
                  <c:v>15607</c:v>
                </c:pt>
                <c:pt idx="15" formatCode="#,##0">
                  <c:v>13507</c:v>
                </c:pt>
                <c:pt idx="16" formatCode="#,##0">
                  <c:v>14587</c:v>
                </c:pt>
                <c:pt idx="17" formatCode="#,##0">
                  <c:v>15733</c:v>
                </c:pt>
                <c:pt idx="18" formatCode="#,##0">
                  <c:v>7696</c:v>
                </c:pt>
                <c:pt idx="19" formatCode="#,##0">
                  <c:v>12024</c:v>
                </c:pt>
                <c:pt idx="20" formatCode="#,##0">
                  <c:v>11428</c:v>
                </c:pt>
                <c:pt idx="21" formatCode="#,##0">
                  <c:v>7467</c:v>
                </c:pt>
                <c:pt idx="22" formatCode="#,##0">
                  <c:v>7123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6895-437F-A265-23FF98346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92112"/>
        <c:axId val="226592672"/>
      </c:lineChart>
      <c:catAx>
        <c:axId val="226592112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6592672"/>
        <c:crosses val="autoZero"/>
        <c:auto val="1"/>
        <c:lblAlgn val="ctr"/>
        <c:lblOffset val="100"/>
        <c:noMultiLvlLbl val="0"/>
      </c:catAx>
      <c:valAx>
        <c:axId val="226592672"/>
        <c:scaling>
          <c:orientation val="minMax"/>
          <c:max val="16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659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u="none" strike="noStrike" baseline="0">
                <a:solidFill>
                  <a:sysClr val="windowText" lastClr="000000"/>
                </a:solidFill>
                <a:effectLst/>
              </a:rPr>
              <a:t>Cebolla</a:t>
            </a:r>
            <a:r>
              <a:rPr lang="es-VE" sz="1800" b="1" i="0" baseline="0">
                <a:solidFill>
                  <a:schemeClr val="tx1"/>
                </a:solidFill>
                <a:effectLst/>
              </a:rPr>
              <a:t>: Rendimiento 1995-2017(kg/ha)/</a:t>
            </a:r>
            <a:r>
              <a:rPr lang="es-VE" sz="1800" b="1" i="0" u="none" strike="noStrike" baseline="0">
                <a:effectLst/>
              </a:rPr>
              <a:t>TIC MAT 2017-1995</a:t>
            </a:r>
            <a:br>
              <a:rPr lang="es-VE" sz="1800" b="1" i="0" baseline="0">
                <a:solidFill>
                  <a:schemeClr val="tx1"/>
                </a:solidFill>
                <a:effectLst/>
              </a:rPr>
            </a:br>
            <a:r>
              <a:rPr lang="es-VE" sz="1800" b="1" i="0" baseline="0">
                <a:solidFill>
                  <a:schemeClr val="tx1"/>
                </a:solidFill>
                <a:effectLst/>
              </a:rPr>
              <a:t>MAC-MAT </a:t>
            </a:r>
            <a:endParaRPr lang="es-VE" sz="18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3.1146729434621389E-2"/>
          <c:y val="2.1164025572642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VE"/>
        </a:p>
      </c:txPr>
    </c:title>
    <c:autoTitleDeleted val="0"/>
    <c:plotArea>
      <c:layout>
        <c:manualLayout>
          <c:layoutTarget val="inner"/>
          <c:xMode val="edge"/>
          <c:yMode val="edge"/>
          <c:x val="8.9629899465413818E-2"/>
          <c:y val="0.16768532426890898"/>
          <c:w val="0.89297191943533749"/>
          <c:h val="0.69782562551048322"/>
        </c:manualLayout>
      </c:layout>
      <c:lineChart>
        <c:grouping val="standard"/>
        <c:varyColors val="0"/>
        <c:ser>
          <c:idx val="0"/>
          <c:order val="0"/>
          <c:tx>
            <c:strRef>
              <c:f>CEBOLLA!$A$11</c:f>
              <c:strCache>
                <c:ptCount val="1"/>
                <c:pt idx="0">
                  <c:v>Rendimiento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3655797473714362E-2"/>
                  <c:y val="3.235596224554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DC-4654-89DC-2CEF3077015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DC-4654-89DC-2CEF3077015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DC-4654-89DC-2CEF30770157}"/>
                </c:ext>
              </c:extLst>
            </c:dLbl>
            <c:dLbl>
              <c:idx val="7"/>
              <c:layout>
                <c:manualLayout>
                  <c:x val="-7.591933570581258E-2"/>
                  <c:y val="-2.3809528769222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8DC-4654-89DC-2CEF30770157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DC-4654-89DC-2CEF3077015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DC-4654-89DC-2CEF30770157}"/>
                </c:ext>
              </c:extLst>
            </c:dLbl>
            <c:dLbl>
              <c:idx val="15"/>
              <c:layout>
                <c:manualLayout>
                  <c:x val="-6.4847765915381578E-2"/>
                  <c:y val="-1.85185223760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DC-4654-89DC-2CEF30770157}"/>
                </c:ext>
              </c:extLst>
            </c:dLbl>
            <c:dLbl>
              <c:idx val="17"/>
              <c:layout>
                <c:manualLayout>
                  <c:x val="-7.1174377224199295E-2"/>
                  <c:y val="3.968254794870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DC-4654-89DC-2CEF30770157}"/>
                </c:ext>
              </c:extLst>
            </c:dLbl>
            <c:dLbl>
              <c:idx val="18"/>
              <c:layout>
                <c:manualLayout>
                  <c:x val="1.2653222617635313E-2"/>
                  <c:y val="5.2910063931605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DC-4654-89DC-2CEF30770157}"/>
                </c:ext>
              </c:extLst>
            </c:dLbl>
            <c:dLbl>
              <c:idx val="19"/>
              <c:layout>
                <c:manualLayout>
                  <c:x val="-5.2194543297746261E-2"/>
                  <c:y val="3.17460383589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DC-4654-89DC-2CEF30770157}"/>
                </c:ext>
              </c:extLst>
            </c:dLbl>
            <c:dLbl>
              <c:idx val="22"/>
              <c:layout>
                <c:manualLayout>
                  <c:x val="-2.3379817736306095E-3"/>
                  <c:y val="-3.3102952360736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DC-4654-89DC-2CEF307701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CEBOLLA!$B$10:$X$10</c:f>
              <c:numCache>
                <c:formatCode>_ * #,##0_ ;_ * \-#,##0_ ;_ * "-"??_ ;_ @_ 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CEBOLLA!$B$11:$X$11</c:f>
              <c:numCache>
                <c:formatCode>_ * #,##0_ ;_ * \-#,##0_ ;_ * "-"??_ ;_ @_ </c:formatCode>
                <c:ptCount val="23"/>
                <c:pt idx="0">
                  <c:v>21450.245541483586</c:v>
                </c:pt>
                <c:pt idx="1">
                  <c:v>21387.771850636029</c:v>
                </c:pt>
                <c:pt idx="2" formatCode="#,##0">
                  <c:v>21635.484382432216</c:v>
                </c:pt>
                <c:pt idx="3" formatCode="#,##0">
                  <c:v>24323.670969153358</c:v>
                </c:pt>
                <c:pt idx="4" formatCode="#,##0">
                  <c:v>21315.980371239599</c:v>
                </c:pt>
                <c:pt idx="5" formatCode="#,##0">
                  <c:v>22206.05753389938</c:v>
                </c:pt>
                <c:pt idx="6" formatCode="#,##0">
                  <c:v>22872.552820314013</c:v>
                </c:pt>
                <c:pt idx="7" formatCode="#,##0">
                  <c:v>25226.750547045951</c:v>
                </c:pt>
                <c:pt idx="8" formatCode="#,##0">
                  <c:v>25024.023207324812</c:v>
                </c:pt>
                <c:pt idx="9" formatCode="#,##0">
                  <c:v>25070.875331564988</c:v>
                </c:pt>
                <c:pt idx="10" formatCode="#,##0">
                  <c:v>24015.289966524924</c:v>
                </c:pt>
                <c:pt idx="11" formatCode="#,##0">
                  <c:v>21912.083190099689</c:v>
                </c:pt>
                <c:pt idx="12" formatCode="#,##0">
                  <c:v>23341.417237648755</c:v>
                </c:pt>
                <c:pt idx="13" formatCode="#,##0">
                  <c:v>23305.375414324833</c:v>
                </c:pt>
                <c:pt idx="14" formatCode="#,##0">
                  <c:v>23299.801371179597</c:v>
                </c:pt>
                <c:pt idx="15" formatCode="#,##0">
                  <c:v>24968.090619678682</c:v>
                </c:pt>
                <c:pt idx="16" formatCode="#,##0">
                  <c:v>24909.919791595257</c:v>
                </c:pt>
                <c:pt idx="17" formatCode="#,##0">
                  <c:v>21936.820695353716</c:v>
                </c:pt>
                <c:pt idx="18" formatCode="#,##0">
                  <c:v>22563.279625779625</c:v>
                </c:pt>
                <c:pt idx="19" formatCode="#,##0">
                  <c:v>20897.704590818365</c:v>
                </c:pt>
                <c:pt idx="20" formatCode="#,##0">
                  <c:v>21749.474973748685</c:v>
                </c:pt>
                <c:pt idx="21" formatCode="#,##0">
                  <c:v>21139.815186822016</c:v>
                </c:pt>
                <c:pt idx="22" formatCode="#,##0">
                  <c:v>21365.716692404883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F8DC-4654-89DC-2CEF30770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94912"/>
        <c:axId val="226595472"/>
      </c:lineChart>
      <c:catAx>
        <c:axId val="226594912"/>
        <c:scaling>
          <c:orientation val="minMax"/>
        </c:scaling>
        <c:delete val="0"/>
        <c:axPos val="b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6595472"/>
        <c:crosses val="autoZero"/>
        <c:auto val="1"/>
        <c:lblAlgn val="ctr"/>
        <c:lblOffset val="100"/>
        <c:noMultiLvlLbl val="0"/>
      </c:catAx>
      <c:valAx>
        <c:axId val="226595472"/>
        <c:scaling>
          <c:orientation val="minMax"/>
          <c:max val="255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VE"/>
          </a:p>
        </c:txPr>
        <c:crossAx val="22659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V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11</xdr:row>
      <xdr:rowOff>66674</xdr:rowOff>
    </xdr:from>
    <xdr:to>
      <xdr:col>11</xdr:col>
      <xdr:colOff>495300</xdr:colOff>
      <xdr:row>35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35</xdr:row>
      <xdr:rowOff>171449</xdr:rowOff>
    </xdr:from>
    <xdr:to>
      <xdr:col>11</xdr:col>
      <xdr:colOff>514351</xdr:colOff>
      <xdr:row>59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60</xdr:row>
      <xdr:rowOff>104775</xdr:rowOff>
    </xdr:from>
    <xdr:to>
      <xdr:col>11</xdr:col>
      <xdr:colOff>514350</xdr:colOff>
      <xdr:row>85</xdr:row>
      <xdr:rowOff>142874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0.11098</cdr:x>
      <cdr:y>0.15793</cdr:y>
    </cdr:from>
    <cdr:to>
      <cdr:x>0.27031</cdr:x>
      <cdr:y>0.2963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0BA6B66F-2CE9-443D-8C64-CB2332A915DC}"/>
            </a:ext>
          </a:extLst>
        </cdr:cNvPr>
        <cdr:cNvSpPr/>
      </cdr:nvSpPr>
      <cdr:spPr>
        <a:xfrm xmlns:a="http://schemas.openxmlformats.org/drawingml/2006/main">
          <a:off x="889000" y="717550"/>
          <a:ext cx="1276316" cy="628674"/>
        </a:xfrm>
        <a:prstGeom xmlns:a="http://schemas.openxmlformats.org/drawingml/2006/main" prst="wedgeEllipseCallout">
          <a:avLst>
            <a:gd name="adj1" fmla="val 20949"/>
            <a:gd name="adj2" fmla="val 73106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11/95</a:t>
          </a:r>
          <a:br>
            <a:rPr lang="es-VE" sz="1400" b="1"/>
          </a:br>
          <a:r>
            <a:rPr lang="es-VE" sz="1400" b="1"/>
            <a:t>9,7%</a:t>
          </a:r>
        </a:p>
      </cdr:txBody>
    </cdr:sp>
  </cdr:relSizeAnchor>
  <cdr:relSizeAnchor xmlns:cdr="http://schemas.openxmlformats.org/drawingml/2006/chartDrawing">
    <cdr:from>
      <cdr:x>0.84067</cdr:x>
      <cdr:y>0.11181</cdr:y>
    </cdr:from>
    <cdr:to>
      <cdr:x>1</cdr:x>
      <cdr:y>0.25018</cdr:y>
    </cdr:to>
    <cdr:sp macro="" textlink="">
      <cdr:nvSpPr>
        <cdr:cNvPr id="3" name="Bocadillo: ovalado 2">
          <a:extLst xmlns:a="http://schemas.openxmlformats.org/drawingml/2006/main">
            <a:ext uri="{FF2B5EF4-FFF2-40B4-BE49-F238E27FC236}">
              <a16:creationId xmlns:a16="http://schemas.microsoft.com/office/drawing/2014/main" id="{DAAFE64A-4AF9-4190-9A61-41AF675F4B95}"/>
            </a:ext>
          </a:extLst>
        </cdr:cNvPr>
        <cdr:cNvSpPr/>
      </cdr:nvSpPr>
      <cdr:spPr>
        <a:xfrm xmlns:a="http://schemas.openxmlformats.org/drawingml/2006/main">
          <a:off x="6734208" y="508000"/>
          <a:ext cx="1276316" cy="628674"/>
        </a:xfrm>
        <a:prstGeom xmlns:a="http://schemas.openxmlformats.org/drawingml/2006/main" prst="wedgeEllipseCallout">
          <a:avLst>
            <a:gd name="adj1" fmla="val -53680"/>
            <a:gd name="adj2" fmla="val 67046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17/11</a:t>
          </a:r>
          <a:br>
            <a:rPr lang="es-VE" sz="1400" b="1"/>
          </a:br>
          <a:r>
            <a:rPr lang="es-VE" sz="1400" b="1"/>
            <a:t>-13,5%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0.138</cdr:x>
      <cdr:y>0.04263</cdr:y>
    </cdr:from>
    <cdr:to>
      <cdr:x>0.29695</cdr:x>
      <cdr:y>0.181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B05E9DD1-1449-4BA9-9604-E64E8F27497A}"/>
            </a:ext>
          </a:extLst>
        </cdr:cNvPr>
        <cdr:cNvSpPr/>
      </cdr:nvSpPr>
      <cdr:spPr>
        <a:xfrm xmlns:a="http://schemas.openxmlformats.org/drawingml/2006/main">
          <a:off x="1108075" y="193675"/>
          <a:ext cx="1276316" cy="628674"/>
        </a:xfrm>
        <a:prstGeom xmlns:a="http://schemas.openxmlformats.org/drawingml/2006/main" prst="wedgeEllipseCallout">
          <a:avLst>
            <a:gd name="adj1" fmla="val 20949"/>
            <a:gd name="adj2" fmla="val 73106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2,8%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0.8106</cdr:x>
      <cdr:y>0.06415</cdr:y>
    </cdr:from>
    <cdr:to>
      <cdr:x>0.96955</cdr:x>
      <cdr:y>0.19511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0DF4BF52-F9FF-4157-842A-52D30895844D}"/>
            </a:ext>
          </a:extLst>
        </cdr:cNvPr>
        <cdr:cNvSpPr/>
      </cdr:nvSpPr>
      <cdr:spPr>
        <a:xfrm xmlns:a="http://schemas.openxmlformats.org/drawingml/2006/main">
          <a:off x="6508750" y="307975"/>
          <a:ext cx="1276316" cy="628674"/>
        </a:xfrm>
        <a:prstGeom xmlns:a="http://schemas.openxmlformats.org/drawingml/2006/main" prst="wedgeEllipseCallout">
          <a:avLst>
            <a:gd name="adj1" fmla="val -53680"/>
            <a:gd name="adj2" fmla="val 124619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0,0 %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12</xdr:row>
      <xdr:rowOff>66674</xdr:rowOff>
    </xdr:from>
    <xdr:to>
      <xdr:col>11</xdr:col>
      <xdr:colOff>495300</xdr:colOff>
      <xdr:row>36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36</xdr:row>
      <xdr:rowOff>171449</xdr:rowOff>
    </xdr:from>
    <xdr:to>
      <xdr:col>11</xdr:col>
      <xdr:colOff>514351</xdr:colOff>
      <xdr:row>60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61</xdr:row>
      <xdr:rowOff>104775</xdr:rowOff>
    </xdr:from>
    <xdr:to>
      <xdr:col>11</xdr:col>
      <xdr:colOff>514350</xdr:colOff>
      <xdr:row>86</xdr:row>
      <xdr:rowOff>142874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18</xdr:row>
      <xdr:rowOff>9525</xdr:rowOff>
    </xdr:from>
    <xdr:to>
      <xdr:col>5</xdr:col>
      <xdr:colOff>295241</xdr:colOff>
      <xdr:row>21</xdr:row>
      <xdr:rowOff>66699</xdr:rowOff>
    </xdr:to>
    <xdr:sp macro="" textlink="">
      <xdr:nvSpPr>
        <xdr:cNvPr id="5" name="Bocadillo: ovalad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647950" y="5257800"/>
          <a:ext cx="1276316" cy="628674"/>
        </a:xfrm>
        <a:prstGeom prst="wedgeEllipseCallout">
          <a:avLst>
            <a:gd name="adj1" fmla="val -3679"/>
            <a:gd name="adj2" fmla="val 912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VE" sz="1400" b="1"/>
            <a:t>TIC 11/95</a:t>
          </a:r>
          <a:br>
            <a:rPr lang="es-VE" sz="1400" b="1"/>
          </a:br>
          <a:r>
            <a:rPr lang="es-VE" sz="1400" b="1"/>
            <a:t>1,6%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0.84067</cdr:x>
      <cdr:y>0.12229</cdr:y>
    </cdr:from>
    <cdr:to>
      <cdr:x>1</cdr:x>
      <cdr:y>0.26066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67B56E73-8BBA-4956-B8B8-222C7E780317}"/>
            </a:ext>
          </a:extLst>
        </cdr:cNvPr>
        <cdr:cNvSpPr/>
      </cdr:nvSpPr>
      <cdr:spPr>
        <a:xfrm xmlns:a="http://schemas.openxmlformats.org/drawingml/2006/main">
          <a:off x="6734208" y="555625"/>
          <a:ext cx="1276316" cy="628674"/>
        </a:xfrm>
        <a:prstGeom xmlns:a="http://schemas.openxmlformats.org/drawingml/2006/main" prst="wedgeEllipseCallout">
          <a:avLst>
            <a:gd name="adj1" fmla="val -24575"/>
            <a:gd name="adj2" fmla="val 8522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17/11</a:t>
          </a:r>
          <a:br>
            <a:rPr lang="es-VE" sz="1400" b="1"/>
          </a:br>
          <a:r>
            <a:rPr lang="es-VE" sz="1400" b="1"/>
            <a:t>-8,6%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0.83393</cdr:x>
      <cdr:y>0.04403</cdr:y>
    </cdr:from>
    <cdr:to>
      <cdr:x>0.99288</cdr:x>
      <cdr:y>0.1824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67B56E73-8BBA-4956-B8B8-222C7E780317}"/>
            </a:ext>
          </a:extLst>
        </cdr:cNvPr>
        <cdr:cNvSpPr/>
      </cdr:nvSpPr>
      <cdr:spPr>
        <a:xfrm xmlns:a="http://schemas.openxmlformats.org/drawingml/2006/main">
          <a:off x="6696110" y="200025"/>
          <a:ext cx="1276316" cy="628674"/>
        </a:xfrm>
        <a:prstGeom xmlns:a="http://schemas.openxmlformats.org/drawingml/2006/main" prst="wedgeEllipseCallout">
          <a:avLst>
            <a:gd name="adj1" fmla="val -60397"/>
            <a:gd name="adj2" fmla="val 115529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-1,5%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0.12021</cdr:x>
      <cdr:y>0.09392</cdr:y>
    </cdr:from>
    <cdr:to>
      <cdr:x>0.27916</cdr:x>
      <cdr:y>0.22487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F601C2BC-FB2F-4D3D-8AFB-D75C592C2842}"/>
            </a:ext>
          </a:extLst>
        </cdr:cNvPr>
        <cdr:cNvSpPr/>
      </cdr:nvSpPr>
      <cdr:spPr>
        <a:xfrm xmlns:a="http://schemas.openxmlformats.org/drawingml/2006/main">
          <a:off x="965200" y="450850"/>
          <a:ext cx="1276316" cy="628674"/>
        </a:xfrm>
        <a:prstGeom xmlns:a="http://schemas.openxmlformats.org/drawingml/2006/main" prst="wedgeEllipseCallout">
          <a:avLst>
            <a:gd name="adj1" fmla="val 44830"/>
            <a:gd name="adj2" fmla="val 109469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0,2%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12</xdr:row>
      <xdr:rowOff>66674</xdr:rowOff>
    </xdr:from>
    <xdr:to>
      <xdr:col>11</xdr:col>
      <xdr:colOff>495300</xdr:colOff>
      <xdr:row>36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36</xdr:row>
      <xdr:rowOff>38099</xdr:rowOff>
    </xdr:from>
    <xdr:to>
      <xdr:col>11</xdr:col>
      <xdr:colOff>504826</xdr:colOff>
      <xdr:row>60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60</xdr:row>
      <xdr:rowOff>76200</xdr:rowOff>
    </xdr:from>
    <xdr:to>
      <xdr:col>11</xdr:col>
      <xdr:colOff>523875</xdr:colOff>
      <xdr:row>85</xdr:row>
      <xdr:rowOff>114299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0.21443</cdr:x>
      <cdr:y>0.22711</cdr:y>
    </cdr:from>
    <cdr:to>
      <cdr:x>0.37376</cdr:x>
      <cdr:y>0.36548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3C3EDAE6-4B2B-46B1-AE90-56EE53A28A18}"/>
            </a:ext>
          </a:extLst>
        </cdr:cNvPr>
        <cdr:cNvSpPr/>
      </cdr:nvSpPr>
      <cdr:spPr>
        <a:xfrm xmlns:a="http://schemas.openxmlformats.org/drawingml/2006/main">
          <a:off x="1717675" y="1031875"/>
          <a:ext cx="1276316" cy="628674"/>
        </a:xfrm>
        <a:prstGeom xmlns:a="http://schemas.openxmlformats.org/drawingml/2006/main" prst="wedgeEllipseCallout">
          <a:avLst>
            <a:gd name="adj1" fmla="val 44830"/>
            <a:gd name="adj2" fmla="val 74621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14/95</a:t>
          </a:r>
          <a:br>
            <a:rPr lang="es-VE" sz="1400" b="1"/>
          </a:br>
          <a:r>
            <a:rPr lang="es-VE" sz="1400" b="1"/>
            <a:t>4,1%</a:t>
          </a:r>
        </a:p>
      </cdr:txBody>
    </cdr:sp>
  </cdr:relSizeAnchor>
  <cdr:relSizeAnchor xmlns:cdr="http://schemas.openxmlformats.org/drawingml/2006/chartDrawing">
    <cdr:from>
      <cdr:x>0.84067</cdr:x>
      <cdr:y>0.19147</cdr:y>
    </cdr:from>
    <cdr:to>
      <cdr:x>1</cdr:x>
      <cdr:y>0.32984</cdr:y>
    </cdr:to>
    <cdr:sp macro="" textlink="">
      <cdr:nvSpPr>
        <cdr:cNvPr id="3" name="Bocadillo: ovalado 2">
          <a:extLst xmlns:a="http://schemas.openxmlformats.org/drawingml/2006/main">
            <a:ext uri="{FF2B5EF4-FFF2-40B4-BE49-F238E27FC236}">
              <a16:creationId xmlns:a16="http://schemas.microsoft.com/office/drawing/2014/main" id="{CBE7B065-2046-4C97-B796-0FD7CD15A0E6}"/>
            </a:ext>
          </a:extLst>
        </cdr:cNvPr>
        <cdr:cNvSpPr/>
      </cdr:nvSpPr>
      <cdr:spPr>
        <a:xfrm xmlns:a="http://schemas.openxmlformats.org/drawingml/2006/main">
          <a:off x="6734208" y="869950"/>
          <a:ext cx="1276316" cy="628674"/>
        </a:xfrm>
        <a:prstGeom xmlns:a="http://schemas.openxmlformats.org/drawingml/2006/main" prst="wedgeEllipseCallout">
          <a:avLst>
            <a:gd name="adj1" fmla="val -11141"/>
            <a:gd name="adj2" fmla="val 148860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17/14</a:t>
          </a:r>
          <a:br>
            <a:rPr lang="es-VE" sz="1400" b="1"/>
          </a:br>
          <a:r>
            <a:rPr lang="es-VE" sz="1400" b="1"/>
            <a:t>-32%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0.17359</cdr:x>
      <cdr:y>0.14955</cdr:y>
    </cdr:from>
    <cdr:to>
      <cdr:x>0.33254</cdr:x>
      <cdr:y>0.28792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E1D0D794-B747-43C4-AEB3-CFBED72A5DC3}"/>
            </a:ext>
          </a:extLst>
        </cdr:cNvPr>
        <cdr:cNvSpPr/>
      </cdr:nvSpPr>
      <cdr:spPr>
        <a:xfrm xmlns:a="http://schemas.openxmlformats.org/drawingml/2006/main">
          <a:off x="1393825" y="679450"/>
          <a:ext cx="1276316" cy="628674"/>
        </a:xfrm>
        <a:prstGeom xmlns:a="http://schemas.openxmlformats.org/drawingml/2006/main" prst="wedgeEllipseCallout">
          <a:avLst>
            <a:gd name="adj1" fmla="val 59756"/>
            <a:gd name="adj2" fmla="val 101893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-2,2%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0.11811</cdr:x>
      <cdr:y>0.50384</cdr:y>
    </cdr:from>
    <cdr:to>
      <cdr:x>0.27744</cdr:x>
      <cdr:y>0.64221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A2790C2A-1C4E-4058-94E9-197F38DC4BEA}"/>
            </a:ext>
          </a:extLst>
        </cdr:cNvPr>
        <cdr:cNvSpPr/>
      </cdr:nvSpPr>
      <cdr:spPr>
        <a:xfrm xmlns:a="http://schemas.openxmlformats.org/drawingml/2006/main">
          <a:off x="946123" y="2289160"/>
          <a:ext cx="1276317" cy="628674"/>
        </a:xfrm>
        <a:prstGeom xmlns:a="http://schemas.openxmlformats.org/drawingml/2006/main" prst="wedgeEllipseCallout">
          <a:avLst>
            <a:gd name="adj1" fmla="val 19458"/>
            <a:gd name="adj2" fmla="val -14203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03/95</a:t>
          </a:r>
          <a:br>
            <a:rPr lang="es-VE" sz="1400" b="1"/>
          </a:br>
          <a:r>
            <a:rPr lang="es-VE" sz="1400" b="1"/>
            <a:t>-7%</a:t>
          </a:r>
        </a:p>
      </cdr:txBody>
    </cdr:sp>
  </cdr:relSizeAnchor>
  <cdr:relSizeAnchor xmlns:cdr="http://schemas.openxmlformats.org/drawingml/2006/chartDrawing">
    <cdr:from>
      <cdr:x>0.41538</cdr:x>
      <cdr:y>0.14745</cdr:y>
    </cdr:from>
    <cdr:to>
      <cdr:x>0.57471</cdr:x>
      <cdr:y>0.28582</cdr:y>
    </cdr:to>
    <cdr:sp macro="" textlink="">
      <cdr:nvSpPr>
        <cdr:cNvPr id="3" name="Bocadillo: ovalado 2">
          <a:extLst xmlns:a="http://schemas.openxmlformats.org/drawingml/2006/main">
            <a:ext uri="{FF2B5EF4-FFF2-40B4-BE49-F238E27FC236}">
              <a16:creationId xmlns:a16="http://schemas.microsoft.com/office/drawing/2014/main" id="{97FA5C38-C89D-4D8D-B2CB-F3BF5CEE6E7F}"/>
            </a:ext>
          </a:extLst>
        </cdr:cNvPr>
        <cdr:cNvSpPr/>
      </cdr:nvSpPr>
      <cdr:spPr>
        <a:xfrm xmlns:a="http://schemas.openxmlformats.org/drawingml/2006/main">
          <a:off x="3327400" y="669925"/>
          <a:ext cx="1276317" cy="628674"/>
        </a:xfrm>
        <a:prstGeom xmlns:a="http://schemas.openxmlformats.org/drawingml/2006/main" prst="wedgeEllipseCallout">
          <a:avLst>
            <a:gd name="adj1" fmla="val 40354"/>
            <a:gd name="adj2" fmla="val 126134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12/03</a:t>
          </a:r>
          <a:br>
            <a:rPr lang="es-VE" sz="1400" b="1"/>
          </a:br>
          <a:r>
            <a:rPr lang="es-VE" sz="1400" b="1"/>
            <a:t>6,1%</a:t>
          </a:r>
        </a:p>
      </cdr:txBody>
    </cdr:sp>
  </cdr:relSizeAnchor>
  <cdr:relSizeAnchor xmlns:cdr="http://schemas.openxmlformats.org/drawingml/2006/chartDrawing">
    <cdr:from>
      <cdr:x>0.61514</cdr:x>
      <cdr:y>0.64011</cdr:y>
    </cdr:from>
    <cdr:to>
      <cdr:x>0.77447</cdr:x>
      <cdr:y>0.77848</cdr:y>
    </cdr:to>
    <cdr:sp macro="" textlink="">
      <cdr:nvSpPr>
        <cdr:cNvPr id="4" name="Bocadillo: ovalado 3">
          <a:extLst xmlns:a="http://schemas.openxmlformats.org/drawingml/2006/main">
            <a:ext uri="{FF2B5EF4-FFF2-40B4-BE49-F238E27FC236}">
              <a16:creationId xmlns:a16="http://schemas.microsoft.com/office/drawing/2014/main" id="{C7602A51-D965-4ED5-9D6F-C30AE42EE19D}"/>
            </a:ext>
          </a:extLst>
        </cdr:cNvPr>
        <cdr:cNvSpPr/>
      </cdr:nvSpPr>
      <cdr:spPr>
        <a:xfrm xmlns:a="http://schemas.openxmlformats.org/drawingml/2006/main">
          <a:off x="4927600" y="2908300"/>
          <a:ext cx="1276317" cy="628674"/>
        </a:xfrm>
        <a:prstGeom xmlns:a="http://schemas.openxmlformats.org/drawingml/2006/main" prst="wedgeEllipseCallout">
          <a:avLst>
            <a:gd name="adj1" fmla="val 54533"/>
            <a:gd name="adj2" fmla="val -14355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17/12</a:t>
          </a:r>
          <a:br>
            <a:rPr lang="es-VE" sz="1400" b="1"/>
          </a:br>
          <a:r>
            <a:rPr lang="es-VE" sz="1400" b="1"/>
            <a:t>-14,6%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0.20443</cdr:x>
      <cdr:y>0.18915</cdr:y>
    </cdr:from>
    <cdr:to>
      <cdr:x>0.36338</cdr:x>
      <cdr:y>0.32011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36C552DA-B357-4E79-8920-B2AAB0E25027}"/>
            </a:ext>
          </a:extLst>
        </cdr:cNvPr>
        <cdr:cNvSpPr/>
      </cdr:nvSpPr>
      <cdr:spPr>
        <a:xfrm xmlns:a="http://schemas.openxmlformats.org/drawingml/2006/main">
          <a:off x="1641475" y="908050"/>
          <a:ext cx="1276316" cy="628674"/>
        </a:xfrm>
        <a:prstGeom xmlns:a="http://schemas.openxmlformats.org/drawingml/2006/main" prst="wedgeEllipseCallout">
          <a:avLst>
            <a:gd name="adj1" fmla="val 59756"/>
            <a:gd name="adj2" fmla="val 101893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0,4%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11</xdr:row>
      <xdr:rowOff>66674</xdr:rowOff>
    </xdr:from>
    <xdr:to>
      <xdr:col>11</xdr:col>
      <xdr:colOff>495300</xdr:colOff>
      <xdr:row>35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35</xdr:row>
      <xdr:rowOff>180974</xdr:rowOff>
    </xdr:from>
    <xdr:to>
      <xdr:col>11</xdr:col>
      <xdr:colOff>533401</xdr:colOff>
      <xdr:row>59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60</xdr:row>
      <xdr:rowOff>85725</xdr:rowOff>
    </xdr:from>
    <xdr:to>
      <xdr:col>11</xdr:col>
      <xdr:colOff>542925</xdr:colOff>
      <xdr:row>85</xdr:row>
      <xdr:rowOff>123824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209550</xdr:colOff>
      <xdr:row>15</xdr:row>
      <xdr:rowOff>133350</xdr:rowOff>
    </xdr:from>
    <xdr:to>
      <xdr:col>4</xdr:col>
      <xdr:colOff>171416</xdr:colOff>
      <xdr:row>19</xdr:row>
      <xdr:rowOff>24</xdr:rowOff>
    </xdr:to>
    <xdr:sp macro="" textlink="">
      <xdr:nvSpPr>
        <xdr:cNvPr id="5" name="Bocadillo: ovalad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866900" y="4810125"/>
          <a:ext cx="1276316" cy="628674"/>
        </a:xfrm>
        <a:prstGeom prst="wedgeEllipseCallout">
          <a:avLst>
            <a:gd name="adj1" fmla="val 123937"/>
            <a:gd name="adj2" fmla="val 1397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VE" sz="1400" b="1"/>
            <a:t>TIC 08/95</a:t>
          </a:r>
          <a:br>
            <a:rPr lang="es-VE" sz="1400" b="1"/>
          </a:br>
          <a:r>
            <a:rPr lang="es-VE" sz="1400" b="1"/>
            <a:t>7,2%</a:t>
          </a:r>
        </a:p>
      </xdr:txBody>
    </xdr:sp>
    <xdr:clientData/>
  </xdr:twoCellAnchor>
  <xdr:twoCellAnchor>
    <xdr:from>
      <xdr:col>9</xdr:col>
      <xdr:colOff>638175</xdr:colOff>
      <xdr:row>14</xdr:row>
      <xdr:rowOff>19050</xdr:rowOff>
    </xdr:from>
    <xdr:to>
      <xdr:col>11</xdr:col>
      <xdr:colOff>600041</xdr:colOff>
      <xdr:row>17</xdr:row>
      <xdr:rowOff>76224</xdr:rowOff>
    </xdr:to>
    <xdr:sp macro="" textlink="">
      <xdr:nvSpPr>
        <xdr:cNvPr id="6" name="Bocadillo: ovalad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896100" y="4505325"/>
          <a:ext cx="1276316" cy="628674"/>
        </a:xfrm>
        <a:prstGeom prst="wedgeEllipseCallout">
          <a:avLst>
            <a:gd name="adj1" fmla="val -55918"/>
            <a:gd name="adj2" fmla="val 20188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VE" sz="1400" b="1"/>
            <a:t>TIC 15/08</a:t>
          </a:r>
          <a:br>
            <a:rPr lang="es-VE" sz="1400" b="1"/>
          </a:br>
          <a:r>
            <a:rPr lang="es-VE" sz="1400" b="1"/>
            <a:t>-22 %</a:t>
          </a:r>
        </a:p>
      </xdr:txBody>
    </xdr:sp>
    <xdr:clientData/>
  </xdr:twoCellAnchor>
  <xdr:twoCellAnchor>
    <xdr:from>
      <xdr:col>0</xdr:col>
      <xdr:colOff>57151</xdr:colOff>
      <xdr:row>110</xdr:row>
      <xdr:rowOff>66674</xdr:rowOff>
    </xdr:from>
    <xdr:to>
      <xdr:col>11</xdr:col>
      <xdr:colOff>495300</xdr:colOff>
      <xdr:row>134</xdr:row>
      <xdr:rowOff>38100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71918E8-4421-45DB-BA46-68F635D2C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134</xdr:row>
      <xdr:rowOff>180974</xdr:rowOff>
    </xdr:from>
    <xdr:to>
      <xdr:col>11</xdr:col>
      <xdr:colOff>533401</xdr:colOff>
      <xdr:row>158</xdr:row>
      <xdr:rowOff>152399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441C01A-363F-4D4E-812D-B6A95E913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159</xdr:row>
      <xdr:rowOff>85725</xdr:rowOff>
    </xdr:from>
    <xdr:to>
      <xdr:col>11</xdr:col>
      <xdr:colOff>542925</xdr:colOff>
      <xdr:row>184</xdr:row>
      <xdr:rowOff>123824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36E428D-103F-4E42-BF3A-A62AB874F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9525</xdr:colOff>
      <xdr:row>114</xdr:row>
      <xdr:rowOff>19050</xdr:rowOff>
    </xdr:from>
    <xdr:to>
      <xdr:col>4</xdr:col>
      <xdr:colOff>542925</xdr:colOff>
      <xdr:row>117</xdr:row>
      <xdr:rowOff>28575</xdr:rowOff>
    </xdr:to>
    <xdr:sp macro="" textlink="">
      <xdr:nvSpPr>
        <xdr:cNvPr id="10" name="Bocadillo: ovalado 9">
          <a:extLst>
            <a:ext uri="{FF2B5EF4-FFF2-40B4-BE49-F238E27FC236}">
              <a16:creationId xmlns:a16="http://schemas.microsoft.com/office/drawing/2014/main" id="{CCF5D4E7-1075-4FFB-82A7-7838AB3629AD}"/>
            </a:ext>
          </a:extLst>
        </xdr:cNvPr>
        <xdr:cNvSpPr/>
      </xdr:nvSpPr>
      <xdr:spPr>
        <a:xfrm>
          <a:off x="2324100" y="23831550"/>
          <a:ext cx="1190625" cy="581025"/>
        </a:xfrm>
        <a:prstGeom prst="wedgeEllipseCallout">
          <a:avLst>
            <a:gd name="adj1" fmla="val 120206"/>
            <a:gd name="adj2" fmla="val 837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VE" sz="1200" b="1"/>
            <a:t>TIC 08/95</a:t>
          </a:r>
          <a:br>
            <a:rPr lang="es-VE" sz="1200" b="1"/>
          </a:br>
          <a:r>
            <a:rPr lang="es-VE" sz="1200" b="1"/>
            <a:t>7,2%</a:t>
          </a:r>
        </a:p>
      </xdr:txBody>
    </xdr:sp>
    <xdr:clientData/>
  </xdr:twoCellAnchor>
  <xdr:twoCellAnchor>
    <xdr:from>
      <xdr:col>9</xdr:col>
      <xdr:colOff>638175</xdr:colOff>
      <xdr:row>113</xdr:row>
      <xdr:rowOff>19050</xdr:rowOff>
    </xdr:from>
    <xdr:to>
      <xdr:col>11</xdr:col>
      <xdr:colOff>600041</xdr:colOff>
      <xdr:row>116</xdr:row>
      <xdr:rowOff>76224</xdr:rowOff>
    </xdr:to>
    <xdr:sp macro="" textlink="">
      <xdr:nvSpPr>
        <xdr:cNvPr id="11" name="Bocadillo: ovalado 10">
          <a:extLst>
            <a:ext uri="{FF2B5EF4-FFF2-40B4-BE49-F238E27FC236}">
              <a16:creationId xmlns:a16="http://schemas.microsoft.com/office/drawing/2014/main" id="{29DA5AD0-A2D2-4158-8113-7E14F011816A}"/>
            </a:ext>
          </a:extLst>
        </xdr:cNvPr>
        <xdr:cNvSpPr/>
      </xdr:nvSpPr>
      <xdr:spPr>
        <a:xfrm>
          <a:off x="6896100" y="23641050"/>
          <a:ext cx="1276316" cy="628674"/>
        </a:xfrm>
        <a:prstGeom prst="wedgeEllipseCallout">
          <a:avLst>
            <a:gd name="adj1" fmla="val -41738"/>
            <a:gd name="adj2" fmla="val 1291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VE" sz="1200" b="1"/>
            <a:t>TIC 15/08</a:t>
          </a:r>
          <a:br>
            <a:rPr lang="es-VE" sz="1200" b="1"/>
          </a:br>
          <a:r>
            <a:rPr lang="es-VE" sz="1200" b="1"/>
            <a:t>-22 %</a:t>
          </a:r>
        </a:p>
      </xdr:txBody>
    </xdr:sp>
    <xdr:clientData/>
  </xdr:twoCellAnchor>
  <xdr:twoCellAnchor>
    <xdr:from>
      <xdr:col>2</xdr:col>
      <xdr:colOff>285750</xdr:colOff>
      <xdr:row>119</xdr:row>
      <xdr:rowOff>180975</xdr:rowOff>
    </xdr:from>
    <xdr:to>
      <xdr:col>4</xdr:col>
      <xdr:colOff>161925</xdr:colOff>
      <xdr:row>123</xdr:row>
      <xdr:rowOff>0</xdr:rowOff>
    </xdr:to>
    <xdr:sp macro="" textlink="">
      <xdr:nvSpPr>
        <xdr:cNvPr id="12" name="Bocadillo: ovalado 11">
          <a:extLst>
            <a:ext uri="{FF2B5EF4-FFF2-40B4-BE49-F238E27FC236}">
              <a16:creationId xmlns:a16="http://schemas.microsoft.com/office/drawing/2014/main" id="{48FE2180-D237-4003-A5E7-37C3AA1062DF}"/>
            </a:ext>
          </a:extLst>
        </xdr:cNvPr>
        <xdr:cNvSpPr/>
      </xdr:nvSpPr>
      <xdr:spPr>
        <a:xfrm>
          <a:off x="1943100" y="24945975"/>
          <a:ext cx="1190625" cy="581025"/>
        </a:xfrm>
        <a:prstGeom prst="wedgeEllipseCallout">
          <a:avLst>
            <a:gd name="adj1" fmla="val 22606"/>
            <a:gd name="adj2" fmla="val 182073"/>
          </a:avLst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VE" sz="1200" b="1"/>
            <a:t>TIC 11/95</a:t>
          </a:r>
          <a:br>
            <a:rPr lang="es-VE" sz="1200" b="1"/>
          </a:br>
          <a:r>
            <a:rPr lang="es-VE" sz="1200" b="1"/>
            <a:t>8%</a:t>
          </a:r>
        </a:p>
      </xdr:txBody>
    </xdr:sp>
    <xdr:clientData/>
  </xdr:twoCellAnchor>
  <xdr:twoCellAnchor>
    <xdr:from>
      <xdr:col>7</xdr:col>
      <xdr:colOff>104775</xdr:colOff>
      <xdr:row>122</xdr:row>
      <xdr:rowOff>142875</xdr:rowOff>
    </xdr:from>
    <xdr:to>
      <xdr:col>8</xdr:col>
      <xdr:colOff>638175</xdr:colOff>
      <xdr:row>125</xdr:row>
      <xdr:rowOff>152400</xdr:rowOff>
    </xdr:to>
    <xdr:sp macro="" textlink="">
      <xdr:nvSpPr>
        <xdr:cNvPr id="13" name="Bocadillo: ovalado 12">
          <a:extLst>
            <a:ext uri="{FF2B5EF4-FFF2-40B4-BE49-F238E27FC236}">
              <a16:creationId xmlns:a16="http://schemas.microsoft.com/office/drawing/2014/main" id="{A5A4F055-1FCE-43EB-AA31-13DC51F7AFE6}"/>
            </a:ext>
          </a:extLst>
        </xdr:cNvPr>
        <xdr:cNvSpPr/>
      </xdr:nvSpPr>
      <xdr:spPr>
        <a:xfrm>
          <a:off x="5048250" y="25479375"/>
          <a:ext cx="1190625" cy="581025"/>
        </a:xfrm>
        <a:prstGeom prst="wedgeEllipseCallout">
          <a:avLst>
            <a:gd name="adj1" fmla="val 55406"/>
            <a:gd name="adj2" fmla="val -24484"/>
          </a:avLst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VE" sz="1200" b="1"/>
            <a:t>TIC 17/11</a:t>
          </a:r>
          <a:br>
            <a:rPr lang="es-VE" sz="1200" b="1"/>
          </a:br>
          <a:r>
            <a:rPr lang="es-VE" sz="1200" b="1"/>
            <a:t>-10,9%</a:t>
          </a:r>
        </a:p>
      </xdr:txBody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0.14156</cdr:x>
      <cdr:y>0.11391</cdr:y>
    </cdr:from>
    <cdr:to>
      <cdr:x>0.30051</cdr:x>
      <cdr:y>0.25228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3C3EDAE6-4B2B-46B1-AE90-56EE53A28A18}"/>
            </a:ext>
          </a:extLst>
        </cdr:cNvPr>
        <cdr:cNvSpPr/>
      </cdr:nvSpPr>
      <cdr:spPr>
        <a:xfrm xmlns:a="http://schemas.openxmlformats.org/drawingml/2006/main">
          <a:off x="1136650" y="517525"/>
          <a:ext cx="1276316" cy="628674"/>
        </a:xfrm>
        <a:prstGeom xmlns:a="http://schemas.openxmlformats.org/drawingml/2006/main" prst="wedgeEllipseCallout">
          <a:avLst>
            <a:gd name="adj1" fmla="val 123937"/>
            <a:gd name="adj2" fmla="val 139770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15/95</a:t>
          </a:r>
          <a:br>
            <a:rPr lang="es-VE" sz="1400" b="1"/>
          </a:br>
          <a:r>
            <a:rPr lang="es-VE" sz="1400" b="1"/>
            <a:t>-3,8 %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0.16766</cdr:x>
      <cdr:y>0.1455</cdr:y>
    </cdr:from>
    <cdr:to>
      <cdr:x>0.32661</cdr:x>
      <cdr:y>0.27646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F64D7E20-18B0-46D9-BF2C-360AC1B7686E}"/>
            </a:ext>
          </a:extLst>
        </cdr:cNvPr>
        <cdr:cNvSpPr/>
      </cdr:nvSpPr>
      <cdr:spPr>
        <a:xfrm xmlns:a="http://schemas.openxmlformats.org/drawingml/2006/main">
          <a:off x="1346200" y="698500"/>
          <a:ext cx="1276316" cy="628674"/>
        </a:xfrm>
        <a:prstGeom xmlns:a="http://schemas.openxmlformats.org/drawingml/2006/main" prst="wedgeEllipseCallout">
          <a:avLst>
            <a:gd name="adj1" fmla="val 123937"/>
            <a:gd name="adj2" fmla="val 139770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15/95</a:t>
          </a:r>
          <a:br>
            <a:rPr lang="es-VE" sz="1400" b="1"/>
          </a:br>
          <a:r>
            <a:rPr lang="es-VE" sz="1400" b="1"/>
            <a:t>-0,3 %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0.35034</cdr:x>
      <cdr:y>0.17471</cdr:y>
    </cdr:from>
    <cdr:to>
      <cdr:x>0.50929</cdr:x>
      <cdr:y>0.31308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3C3EDAE6-4B2B-46B1-AE90-56EE53A28A18}"/>
            </a:ext>
          </a:extLst>
        </cdr:cNvPr>
        <cdr:cNvSpPr/>
      </cdr:nvSpPr>
      <cdr:spPr>
        <a:xfrm xmlns:a="http://schemas.openxmlformats.org/drawingml/2006/main">
          <a:off x="2813067" y="793767"/>
          <a:ext cx="1276301" cy="628673"/>
        </a:xfrm>
        <a:prstGeom xmlns:a="http://schemas.openxmlformats.org/drawingml/2006/main" prst="wedgeEllipseCallout">
          <a:avLst>
            <a:gd name="adj1" fmla="val 76920"/>
            <a:gd name="adj2" fmla="val 115528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200" b="1"/>
            <a:t>TIC 08/95</a:t>
          </a:r>
          <a:br>
            <a:rPr lang="es-VE" sz="1200" b="1"/>
          </a:br>
          <a:r>
            <a:rPr lang="es-VE" sz="1200" b="1"/>
            <a:t>6,5 %</a:t>
          </a:r>
        </a:p>
      </cdr:txBody>
    </cdr:sp>
  </cdr:relSizeAnchor>
  <cdr:relSizeAnchor xmlns:cdr="http://schemas.openxmlformats.org/drawingml/2006/chartDrawing">
    <cdr:from>
      <cdr:x>0.80665</cdr:x>
      <cdr:y>0.10342</cdr:y>
    </cdr:from>
    <cdr:to>
      <cdr:x>0.9656</cdr:x>
      <cdr:y>0.24179</cdr:y>
    </cdr:to>
    <cdr:sp macro="" textlink="">
      <cdr:nvSpPr>
        <cdr:cNvPr id="3" name="Bocadillo: ovalado 2">
          <a:extLst xmlns:a="http://schemas.openxmlformats.org/drawingml/2006/main">
            <a:ext uri="{FF2B5EF4-FFF2-40B4-BE49-F238E27FC236}">
              <a16:creationId xmlns:a16="http://schemas.microsoft.com/office/drawing/2014/main" id="{09CF993C-13BF-47A8-B3A4-0EDBCBC226AC}"/>
            </a:ext>
          </a:extLst>
        </cdr:cNvPr>
        <cdr:cNvSpPr/>
      </cdr:nvSpPr>
      <cdr:spPr>
        <a:xfrm xmlns:a="http://schemas.openxmlformats.org/drawingml/2006/main">
          <a:off x="6477050" y="469900"/>
          <a:ext cx="1276301" cy="628673"/>
        </a:xfrm>
        <a:prstGeom xmlns:a="http://schemas.openxmlformats.org/drawingml/2006/main" prst="wedgeEllipseCallout">
          <a:avLst>
            <a:gd name="adj1" fmla="val -47711"/>
            <a:gd name="adj2" fmla="val 18825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200" b="1"/>
            <a:t>TIC 15/08</a:t>
          </a:r>
          <a:br>
            <a:rPr lang="es-VE" sz="1200" b="1"/>
          </a:br>
          <a:r>
            <a:rPr lang="es-VE" sz="1200" b="1"/>
            <a:t>-20,4 %</a:t>
          </a:r>
        </a:p>
      </cdr:txBody>
    </cdr:sp>
  </cdr:relSizeAnchor>
  <cdr:relSizeAnchor xmlns:cdr="http://schemas.openxmlformats.org/drawingml/2006/chartDrawing">
    <cdr:from>
      <cdr:x>0.17003</cdr:x>
      <cdr:y>0.66527</cdr:y>
    </cdr:from>
    <cdr:to>
      <cdr:x>0.32898</cdr:x>
      <cdr:y>0.80364</cdr:y>
    </cdr:to>
    <cdr:sp macro="" textlink="">
      <cdr:nvSpPr>
        <cdr:cNvPr id="4" name="Bocadillo: ovalado 3">
          <a:extLst xmlns:a="http://schemas.openxmlformats.org/drawingml/2006/main">
            <a:ext uri="{FF2B5EF4-FFF2-40B4-BE49-F238E27FC236}">
              <a16:creationId xmlns:a16="http://schemas.microsoft.com/office/drawing/2014/main" id="{3F5FCE22-EA3A-44B6-A92E-691B659A51BB}"/>
            </a:ext>
          </a:extLst>
        </cdr:cNvPr>
        <cdr:cNvSpPr/>
      </cdr:nvSpPr>
      <cdr:spPr>
        <a:xfrm xmlns:a="http://schemas.openxmlformats.org/drawingml/2006/main">
          <a:off x="1365250" y="3022600"/>
          <a:ext cx="1276301" cy="628673"/>
        </a:xfrm>
        <a:prstGeom xmlns:a="http://schemas.openxmlformats.org/drawingml/2006/main" prst="wedgeEllipseCallout">
          <a:avLst>
            <a:gd name="adj1" fmla="val -17859"/>
            <a:gd name="adj2" fmla="val -89009"/>
          </a:avLst>
        </a:prstGeom>
        <a:solidFill xmlns:a="http://schemas.openxmlformats.org/drawingml/2006/main">
          <a:srgbClr val="C00000"/>
        </a:solidFill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200" b="1"/>
            <a:t>TIC 11/95</a:t>
          </a:r>
          <a:br>
            <a:rPr lang="es-VE" sz="1200" b="1"/>
          </a:br>
          <a:r>
            <a:rPr lang="es-VE" sz="1200" b="1"/>
            <a:t>5,8 %</a:t>
          </a:r>
        </a:p>
      </cdr:txBody>
    </cdr:sp>
  </cdr:relSizeAnchor>
  <cdr:relSizeAnchor xmlns:cdr="http://schemas.openxmlformats.org/drawingml/2006/chartDrawing">
    <cdr:from>
      <cdr:x>0.62436</cdr:x>
      <cdr:y>0.63592</cdr:y>
    </cdr:from>
    <cdr:to>
      <cdr:x>0.78331</cdr:x>
      <cdr:y>0.77429</cdr:y>
    </cdr:to>
    <cdr:sp macro="" textlink="">
      <cdr:nvSpPr>
        <cdr:cNvPr id="5" name="Bocadillo: ovalado 4">
          <a:extLst xmlns:a="http://schemas.openxmlformats.org/drawingml/2006/main">
            <a:ext uri="{FF2B5EF4-FFF2-40B4-BE49-F238E27FC236}">
              <a16:creationId xmlns:a16="http://schemas.microsoft.com/office/drawing/2014/main" id="{74E8DAD5-C303-4B07-B65C-D32106EFDF5A}"/>
            </a:ext>
          </a:extLst>
        </cdr:cNvPr>
        <cdr:cNvSpPr/>
      </cdr:nvSpPr>
      <cdr:spPr>
        <a:xfrm xmlns:a="http://schemas.openxmlformats.org/drawingml/2006/main">
          <a:off x="5013325" y="2889250"/>
          <a:ext cx="1276301" cy="628673"/>
        </a:xfrm>
        <a:prstGeom xmlns:a="http://schemas.openxmlformats.org/drawingml/2006/main" prst="wedgeEllipseCallout">
          <a:avLst>
            <a:gd name="adj1" fmla="val 9754"/>
            <a:gd name="adj2" fmla="val -96584"/>
          </a:avLst>
        </a:prstGeom>
        <a:solidFill xmlns:a="http://schemas.openxmlformats.org/drawingml/2006/main">
          <a:srgbClr val="C00000"/>
        </a:solidFill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200" b="1"/>
            <a:t>TIC 17/11</a:t>
          </a:r>
          <a:br>
            <a:rPr lang="es-VE" sz="1200" b="1"/>
          </a:br>
          <a:r>
            <a:rPr lang="es-VE" sz="1200" b="1"/>
            <a:t>-7 %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0.20325</cdr:x>
      <cdr:y>0.27447</cdr:y>
    </cdr:from>
    <cdr:to>
      <cdr:x>0.3622</cdr:x>
      <cdr:y>0.40543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F64D7E20-18B0-46D9-BF2C-360AC1B7686E}"/>
            </a:ext>
          </a:extLst>
        </cdr:cNvPr>
        <cdr:cNvSpPr/>
      </cdr:nvSpPr>
      <cdr:spPr>
        <a:xfrm xmlns:a="http://schemas.openxmlformats.org/drawingml/2006/main">
          <a:off x="1631989" y="1317612"/>
          <a:ext cx="1276300" cy="628687"/>
        </a:xfrm>
        <a:prstGeom xmlns:a="http://schemas.openxmlformats.org/drawingml/2006/main" prst="wedgeEllipseCallout">
          <a:avLst>
            <a:gd name="adj1" fmla="val 123937"/>
            <a:gd name="adj2" fmla="val 139770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10/95</a:t>
          </a:r>
          <a:br>
            <a:rPr lang="es-VE" sz="1400" b="1"/>
          </a:br>
          <a:r>
            <a:rPr lang="es-VE" sz="1400" b="1"/>
            <a:t>4,1%</a:t>
          </a:r>
        </a:p>
      </cdr:txBody>
    </cdr:sp>
  </cdr:relSizeAnchor>
  <cdr:relSizeAnchor xmlns:cdr="http://schemas.openxmlformats.org/drawingml/2006/chartDrawing">
    <cdr:from>
      <cdr:x>0.78687</cdr:x>
      <cdr:y>0.22487</cdr:y>
    </cdr:from>
    <cdr:to>
      <cdr:x>0.94582</cdr:x>
      <cdr:y>0.35583</cdr:y>
    </cdr:to>
    <cdr:sp macro="" textlink="">
      <cdr:nvSpPr>
        <cdr:cNvPr id="3" name="Bocadillo: ovalado 2">
          <a:extLst xmlns:a="http://schemas.openxmlformats.org/drawingml/2006/main">
            <a:ext uri="{FF2B5EF4-FFF2-40B4-BE49-F238E27FC236}">
              <a16:creationId xmlns:a16="http://schemas.microsoft.com/office/drawing/2014/main" id="{12EEBD4D-30B2-43F5-8144-761421B0C271}"/>
            </a:ext>
          </a:extLst>
        </cdr:cNvPr>
        <cdr:cNvSpPr/>
      </cdr:nvSpPr>
      <cdr:spPr>
        <a:xfrm xmlns:a="http://schemas.openxmlformats.org/drawingml/2006/main">
          <a:off x="6318250" y="1079500"/>
          <a:ext cx="1276300" cy="628687"/>
        </a:xfrm>
        <a:prstGeom xmlns:a="http://schemas.openxmlformats.org/drawingml/2006/main" prst="wedgeEllipseCallout">
          <a:avLst>
            <a:gd name="adj1" fmla="val -22337"/>
            <a:gd name="adj2" fmla="val 203403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15/10</a:t>
          </a:r>
          <a:br>
            <a:rPr lang="es-VE" sz="1400" b="1"/>
          </a:br>
          <a:r>
            <a:rPr lang="es-VE" sz="1400" b="1"/>
            <a:t>-12,4%</a:t>
          </a:r>
        </a:p>
      </cdr:txBody>
    </cdr:sp>
  </cdr:relSizeAnchor>
  <cdr:relSizeAnchor xmlns:cdr="http://schemas.openxmlformats.org/drawingml/2006/chartDrawing">
    <cdr:from>
      <cdr:x>0.29458</cdr:x>
      <cdr:y>0.70304</cdr:y>
    </cdr:from>
    <cdr:to>
      <cdr:x>0.45353</cdr:x>
      <cdr:y>0.834</cdr:y>
    </cdr:to>
    <cdr:sp macro="" textlink="">
      <cdr:nvSpPr>
        <cdr:cNvPr id="4" name="Bocadillo: ovalado 3">
          <a:extLst xmlns:a="http://schemas.openxmlformats.org/drawingml/2006/main">
            <a:ext uri="{FF2B5EF4-FFF2-40B4-BE49-F238E27FC236}">
              <a16:creationId xmlns:a16="http://schemas.microsoft.com/office/drawing/2014/main" id="{95E4DD15-CBA5-4AA5-B33D-1AF1AAE6E60C}"/>
            </a:ext>
          </a:extLst>
        </cdr:cNvPr>
        <cdr:cNvSpPr/>
      </cdr:nvSpPr>
      <cdr:spPr>
        <a:xfrm xmlns:a="http://schemas.openxmlformats.org/drawingml/2006/main">
          <a:off x="2365375" y="3375025"/>
          <a:ext cx="1276300" cy="628687"/>
        </a:xfrm>
        <a:prstGeom xmlns:a="http://schemas.openxmlformats.org/drawingml/2006/main" prst="wedgeEllipseCallout">
          <a:avLst>
            <a:gd name="adj1" fmla="val 102294"/>
            <a:gd name="adj2" fmla="val -98095"/>
          </a:avLst>
        </a:prstGeom>
        <a:solidFill xmlns:a="http://schemas.openxmlformats.org/drawingml/2006/main">
          <a:srgbClr val="C00000"/>
        </a:solidFill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08/95</a:t>
          </a:r>
          <a:br>
            <a:rPr lang="es-VE" sz="1400" b="1"/>
          </a:br>
          <a:r>
            <a:rPr lang="es-VE" sz="1400" b="1"/>
            <a:t>7,7%</a:t>
          </a:r>
        </a:p>
      </cdr:txBody>
    </cdr:sp>
  </cdr:relSizeAnchor>
  <cdr:relSizeAnchor xmlns:cdr="http://schemas.openxmlformats.org/drawingml/2006/chartDrawing">
    <cdr:from>
      <cdr:x>0.84105</cdr:x>
      <cdr:y>0.51852</cdr:y>
    </cdr:from>
    <cdr:to>
      <cdr:x>1</cdr:x>
      <cdr:y>0.64948</cdr:y>
    </cdr:to>
    <cdr:sp macro="" textlink="">
      <cdr:nvSpPr>
        <cdr:cNvPr id="5" name="Bocadillo: ovalado 4">
          <a:extLst xmlns:a="http://schemas.openxmlformats.org/drawingml/2006/main">
            <a:ext uri="{FF2B5EF4-FFF2-40B4-BE49-F238E27FC236}">
              <a16:creationId xmlns:a16="http://schemas.microsoft.com/office/drawing/2014/main" id="{A7C3FD6F-18F0-46EA-8B12-8CB83542CFBA}"/>
            </a:ext>
          </a:extLst>
        </cdr:cNvPr>
        <cdr:cNvSpPr/>
      </cdr:nvSpPr>
      <cdr:spPr>
        <a:xfrm xmlns:a="http://schemas.openxmlformats.org/drawingml/2006/main">
          <a:off x="6753275" y="2489200"/>
          <a:ext cx="1276300" cy="628687"/>
        </a:xfrm>
        <a:prstGeom xmlns:a="http://schemas.openxmlformats.org/drawingml/2006/main" prst="wedgeEllipseCallout">
          <a:avLst>
            <a:gd name="adj1" fmla="val -33533"/>
            <a:gd name="adj2" fmla="val 95833"/>
          </a:avLst>
        </a:prstGeom>
        <a:solidFill xmlns:a="http://schemas.openxmlformats.org/drawingml/2006/main">
          <a:srgbClr val="C00000"/>
        </a:solidFill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17/08</a:t>
          </a:r>
          <a:br>
            <a:rPr lang="es-VE" sz="1400" b="1"/>
          </a:br>
          <a:r>
            <a:rPr lang="es-VE" sz="1400" b="1"/>
            <a:t>-9,6%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11</xdr:row>
      <xdr:rowOff>66674</xdr:rowOff>
    </xdr:from>
    <xdr:to>
      <xdr:col>11</xdr:col>
      <xdr:colOff>495300</xdr:colOff>
      <xdr:row>35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35</xdr:row>
      <xdr:rowOff>180974</xdr:rowOff>
    </xdr:from>
    <xdr:to>
      <xdr:col>11</xdr:col>
      <xdr:colOff>533401</xdr:colOff>
      <xdr:row>59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60</xdr:row>
      <xdr:rowOff>85725</xdr:rowOff>
    </xdr:from>
    <xdr:to>
      <xdr:col>11</xdr:col>
      <xdr:colOff>542925</xdr:colOff>
      <xdr:row>85</xdr:row>
      <xdr:rowOff>123824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0.17043</cdr:x>
      <cdr:y>0.24808</cdr:y>
    </cdr:from>
    <cdr:to>
      <cdr:x>0.32976</cdr:x>
      <cdr:y>0.38645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F1774215-58B1-4611-8584-0CA64777BC6D}"/>
            </a:ext>
          </a:extLst>
        </cdr:cNvPr>
        <cdr:cNvSpPr/>
      </cdr:nvSpPr>
      <cdr:spPr>
        <a:xfrm xmlns:a="http://schemas.openxmlformats.org/drawingml/2006/main">
          <a:off x="1365250" y="1127125"/>
          <a:ext cx="1276316" cy="628674"/>
        </a:xfrm>
        <a:prstGeom xmlns:a="http://schemas.openxmlformats.org/drawingml/2006/main" prst="wedgeEllipseCallout">
          <a:avLst>
            <a:gd name="adj1" fmla="val 123937"/>
            <a:gd name="adj2" fmla="val 139770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11/95</a:t>
          </a:r>
          <a:br>
            <a:rPr lang="es-VE" sz="1400" b="1"/>
          </a:br>
          <a:r>
            <a:rPr lang="es-VE" sz="1400" b="1"/>
            <a:t>8 %</a:t>
          </a:r>
        </a:p>
      </cdr:txBody>
    </cdr:sp>
  </cdr:relSizeAnchor>
  <cdr:relSizeAnchor xmlns:cdr="http://schemas.openxmlformats.org/drawingml/2006/chartDrawing">
    <cdr:from>
      <cdr:x>0.82204</cdr:x>
      <cdr:y>0.05031</cdr:y>
    </cdr:from>
    <cdr:to>
      <cdr:x>0.98454</cdr:x>
      <cdr:y>0.18868</cdr:y>
    </cdr:to>
    <cdr:sp macro="" textlink="">
      <cdr:nvSpPr>
        <cdr:cNvPr id="3" name="Bocadillo: ovalado 2">
          <a:extLst xmlns:a="http://schemas.openxmlformats.org/drawingml/2006/main">
            <a:ext uri="{FF2B5EF4-FFF2-40B4-BE49-F238E27FC236}">
              <a16:creationId xmlns:a16="http://schemas.microsoft.com/office/drawing/2014/main" id="{6E04792C-BD03-4047-AEF1-0BA2F5D316B8}"/>
            </a:ext>
          </a:extLst>
        </cdr:cNvPr>
        <cdr:cNvSpPr/>
      </cdr:nvSpPr>
      <cdr:spPr>
        <a:xfrm xmlns:a="http://schemas.openxmlformats.org/drawingml/2006/main">
          <a:off x="6584949" y="228600"/>
          <a:ext cx="1301749" cy="628674"/>
        </a:xfrm>
        <a:prstGeom xmlns:a="http://schemas.openxmlformats.org/drawingml/2006/main" prst="wedgeEllipseCallout">
          <a:avLst>
            <a:gd name="adj1" fmla="val -42462"/>
            <a:gd name="adj2" fmla="val 264008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17/11</a:t>
          </a:r>
          <a:br>
            <a:rPr lang="es-VE" sz="1400" b="1"/>
          </a:br>
          <a:r>
            <a:rPr lang="es-VE" sz="1400" b="1"/>
            <a:t>3,3 %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0.1985</cdr:x>
      <cdr:y>0.13277</cdr:y>
    </cdr:from>
    <cdr:to>
      <cdr:x>0.35745</cdr:x>
      <cdr:y>0.27114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CD1F2FE1-325B-452F-A8B1-3B589E914A8A}"/>
            </a:ext>
          </a:extLst>
        </cdr:cNvPr>
        <cdr:cNvSpPr/>
      </cdr:nvSpPr>
      <cdr:spPr>
        <a:xfrm xmlns:a="http://schemas.openxmlformats.org/drawingml/2006/main">
          <a:off x="1593850" y="603250"/>
          <a:ext cx="1276316" cy="628674"/>
        </a:xfrm>
        <a:prstGeom xmlns:a="http://schemas.openxmlformats.org/drawingml/2006/main" prst="wedgeEllipseCallout">
          <a:avLst>
            <a:gd name="adj1" fmla="val 29158"/>
            <a:gd name="adj2" fmla="val 121589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2,1%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0.1807</cdr:x>
      <cdr:y>0.18915</cdr:y>
    </cdr:from>
    <cdr:to>
      <cdr:x>0.33966</cdr:x>
      <cdr:y>0.32011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CFF1BB11-B797-4C9A-8CC2-387A4DE64B31}"/>
            </a:ext>
          </a:extLst>
        </cdr:cNvPr>
        <cdr:cNvSpPr/>
      </cdr:nvSpPr>
      <cdr:spPr>
        <a:xfrm xmlns:a="http://schemas.openxmlformats.org/drawingml/2006/main">
          <a:off x="1450975" y="908050"/>
          <a:ext cx="1276316" cy="628674"/>
        </a:xfrm>
        <a:prstGeom xmlns:a="http://schemas.openxmlformats.org/drawingml/2006/main" prst="wedgeEllipseCallout">
          <a:avLst>
            <a:gd name="adj1" fmla="val 29158"/>
            <a:gd name="adj2" fmla="val 121589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0,3 %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0.80704</cdr:x>
      <cdr:y>0.04053</cdr:y>
    </cdr:from>
    <cdr:to>
      <cdr:x>0.96599</cdr:x>
      <cdr:y>0.1789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CC75C6FB-5D58-4506-BA68-0A052AB8EE9E}"/>
            </a:ext>
          </a:extLst>
        </cdr:cNvPr>
        <cdr:cNvSpPr/>
      </cdr:nvSpPr>
      <cdr:spPr>
        <a:xfrm xmlns:a="http://schemas.openxmlformats.org/drawingml/2006/main">
          <a:off x="6480175" y="184150"/>
          <a:ext cx="1276316" cy="628674"/>
        </a:xfrm>
        <a:prstGeom xmlns:a="http://schemas.openxmlformats.org/drawingml/2006/main" prst="wedgeEllipseCallout">
          <a:avLst>
            <a:gd name="adj1" fmla="val -110397"/>
            <a:gd name="adj2" fmla="val 56440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-3,4%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11</xdr:row>
      <xdr:rowOff>66674</xdr:rowOff>
    </xdr:from>
    <xdr:to>
      <xdr:col>11</xdr:col>
      <xdr:colOff>495300</xdr:colOff>
      <xdr:row>35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35</xdr:row>
      <xdr:rowOff>180974</xdr:rowOff>
    </xdr:from>
    <xdr:to>
      <xdr:col>11</xdr:col>
      <xdr:colOff>533401</xdr:colOff>
      <xdr:row>59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60</xdr:row>
      <xdr:rowOff>85725</xdr:rowOff>
    </xdr:from>
    <xdr:to>
      <xdr:col>11</xdr:col>
      <xdr:colOff>542925</xdr:colOff>
      <xdr:row>85</xdr:row>
      <xdr:rowOff>123824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0.20254</cdr:x>
      <cdr:y>0.30678</cdr:y>
    </cdr:from>
    <cdr:to>
      <cdr:x>0.36187</cdr:x>
      <cdr:y>0.44515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8291A0FC-755E-44F7-8AB5-DE8AD5D929DA}"/>
            </a:ext>
          </a:extLst>
        </cdr:cNvPr>
        <cdr:cNvSpPr/>
      </cdr:nvSpPr>
      <cdr:spPr>
        <a:xfrm xmlns:a="http://schemas.openxmlformats.org/drawingml/2006/main">
          <a:off x="1622425" y="1393825"/>
          <a:ext cx="1276350" cy="628663"/>
        </a:xfrm>
        <a:prstGeom xmlns:a="http://schemas.openxmlformats.org/drawingml/2006/main" prst="wedgeEllipseCallout">
          <a:avLst>
            <a:gd name="adj1" fmla="val 79160"/>
            <a:gd name="adj2" fmla="val 107953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10/95</a:t>
          </a:r>
          <a:br>
            <a:rPr lang="es-VE" sz="1400" b="1"/>
          </a:br>
          <a:r>
            <a:rPr lang="es-VE" sz="1400" b="1"/>
            <a:t>23,7 %</a:t>
          </a:r>
        </a:p>
      </cdr:txBody>
    </cdr:sp>
  </cdr:relSizeAnchor>
  <cdr:relSizeAnchor xmlns:cdr="http://schemas.openxmlformats.org/drawingml/2006/chartDrawing">
    <cdr:from>
      <cdr:x>0.81252</cdr:x>
      <cdr:y>0.2921</cdr:y>
    </cdr:from>
    <cdr:to>
      <cdr:x>0.97186</cdr:x>
      <cdr:y>0.43047</cdr:y>
    </cdr:to>
    <cdr:sp macro="" textlink="">
      <cdr:nvSpPr>
        <cdr:cNvPr id="3" name="Bocadillo: ovalado 2">
          <a:extLst xmlns:a="http://schemas.openxmlformats.org/drawingml/2006/main">
            <a:ext uri="{FF2B5EF4-FFF2-40B4-BE49-F238E27FC236}">
              <a16:creationId xmlns:a16="http://schemas.microsoft.com/office/drawing/2014/main" id="{FF251D44-B73F-4C63-9291-EDDD7977BDD5}"/>
            </a:ext>
          </a:extLst>
        </cdr:cNvPr>
        <cdr:cNvSpPr/>
      </cdr:nvSpPr>
      <cdr:spPr>
        <a:xfrm xmlns:a="http://schemas.openxmlformats.org/drawingml/2006/main">
          <a:off x="6508750" y="1327150"/>
          <a:ext cx="1276350" cy="628663"/>
        </a:xfrm>
        <a:prstGeom xmlns:a="http://schemas.openxmlformats.org/drawingml/2006/main" prst="wedgeEllipseCallout">
          <a:avLst>
            <a:gd name="adj1" fmla="val -44720"/>
            <a:gd name="adj2" fmla="val 164013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17/10</a:t>
          </a:r>
          <a:br>
            <a:rPr lang="es-VE" sz="1400" b="1"/>
          </a:br>
          <a:r>
            <a:rPr lang="es-VE" sz="1400" b="1"/>
            <a:t>-26</a:t>
          </a:r>
          <a:r>
            <a:rPr lang="es-VE" sz="1400" b="1" baseline="0"/>
            <a:t> </a:t>
          </a:r>
          <a:r>
            <a:rPr lang="es-VE" sz="1400" b="1"/>
            <a:t>%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0.21155</cdr:x>
      <cdr:y>0.26066</cdr:y>
    </cdr:from>
    <cdr:to>
      <cdr:x>0.3705</cdr:x>
      <cdr:y>0.39902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C924AE37-9747-492B-A965-04EFB0BEF217}"/>
            </a:ext>
          </a:extLst>
        </cdr:cNvPr>
        <cdr:cNvSpPr/>
      </cdr:nvSpPr>
      <cdr:spPr>
        <a:xfrm xmlns:a="http://schemas.openxmlformats.org/drawingml/2006/main">
          <a:off x="1698625" y="1184275"/>
          <a:ext cx="1276350" cy="628663"/>
        </a:xfrm>
        <a:prstGeom xmlns:a="http://schemas.openxmlformats.org/drawingml/2006/main" prst="wedgeEllipseCallout">
          <a:avLst>
            <a:gd name="adj1" fmla="val 64235"/>
            <a:gd name="adj2" fmla="val 148861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11,2%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0.73942</cdr:x>
      <cdr:y>0.22685</cdr:y>
    </cdr:from>
    <cdr:to>
      <cdr:x>0.89838</cdr:x>
      <cdr:y>0.35781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20934E0B-606D-4B09-AED0-0C74D52EF979}"/>
            </a:ext>
          </a:extLst>
        </cdr:cNvPr>
        <cdr:cNvSpPr/>
      </cdr:nvSpPr>
      <cdr:spPr>
        <a:xfrm xmlns:a="http://schemas.openxmlformats.org/drawingml/2006/main">
          <a:off x="5937250" y="1089025"/>
          <a:ext cx="1276350" cy="628663"/>
        </a:xfrm>
        <a:prstGeom xmlns:a="http://schemas.openxmlformats.org/drawingml/2006/main" prst="wedgeEllipseCallout">
          <a:avLst>
            <a:gd name="adj1" fmla="val -67855"/>
            <a:gd name="adj2" fmla="val 173103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-3,4%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12</xdr:row>
      <xdr:rowOff>66674</xdr:rowOff>
    </xdr:from>
    <xdr:to>
      <xdr:col>11</xdr:col>
      <xdr:colOff>495300</xdr:colOff>
      <xdr:row>36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36</xdr:row>
      <xdr:rowOff>38099</xdr:rowOff>
    </xdr:from>
    <xdr:to>
      <xdr:col>11</xdr:col>
      <xdr:colOff>504826</xdr:colOff>
      <xdr:row>60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60</xdr:row>
      <xdr:rowOff>28575</xdr:rowOff>
    </xdr:from>
    <xdr:to>
      <xdr:col>11</xdr:col>
      <xdr:colOff>542925</xdr:colOff>
      <xdr:row>85</xdr:row>
      <xdr:rowOff>66674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276225</xdr:colOff>
      <xdr:row>15</xdr:row>
      <xdr:rowOff>171450</xdr:rowOff>
    </xdr:from>
    <xdr:to>
      <xdr:col>3</xdr:col>
      <xdr:colOff>238125</xdr:colOff>
      <xdr:row>19</xdr:row>
      <xdr:rowOff>38113</xdr:rowOff>
    </xdr:to>
    <xdr:sp macro="" textlink="">
      <xdr:nvSpPr>
        <xdr:cNvPr id="5" name="Bocadillo: ovalad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276350" y="4448175"/>
          <a:ext cx="1276350" cy="628663"/>
        </a:xfrm>
        <a:prstGeom prst="wedgeEllipseCallout">
          <a:avLst>
            <a:gd name="adj1" fmla="val 28414"/>
            <a:gd name="adj2" fmla="val 1291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VE" sz="1400" b="1"/>
            <a:t>TIC 02/95</a:t>
          </a:r>
          <a:br>
            <a:rPr lang="es-VE" sz="1400" b="1"/>
          </a:br>
          <a:r>
            <a:rPr lang="es-VE" sz="1400" b="1"/>
            <a:t>-17,7%</a:t>
          </a:r>
        </a:p>
      </xdr:txBody>
    </xdr: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0.5759</cdr:x>
      <cdr:y>0.15164</cdr:y>
    </cdr:from>
    <cdr:to>
      <cdr:x>0.73524</cdr:x>
      <cdr:y>0.29001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8291A0FC-755E-44F7-8AB5-DE8AD5D929DA}"/>
            </a:ext>
          </a:extLst>
        </cdr:cNvPr>
        <cdr:cNvSpPr/>
      </cdr:nvSpPr>
      <cdr:spPr>
        <a:xfrm xmlns:a="http://schemas.openxmlformats.org/drawingml/2006/main">
          <a:off x="4613275" y="688975"/>
          <a:ext cx="1276350" cy="628663"/>
        </a:xfrm>
        <a:prstGeom xmlns:a="http://schemas.openxmlformats.org/drawingml/2006/main" prst="wedgeEllipseCallout">
          <a:avLst>
            <a:gd name="adj1" fmla="val 13488"/>
            <a:gd name="adj2" fmla="val 142801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17/05</a:t>
          </a:r>
          <a:br>
            <a:rPr lang="es-VE" sz="1400" b="1"/>
          </a:br>
          <a:r>
            <a:rPr lang="es-VE" sz="1400" b="1"/>
            <a:t>-11,1%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0.16172</cdr:x>
      <cdr:y>0.07617</cdr:y>
    </cdr:from>
    <cdr:to>
      <cdr:x>0.32068</cdr:x>
      <cdr:y>0.21454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8291A0FC-755E-44F7-8AB5-DE8AD5D929DA}"/>
            </a:ext>
          </a:extLst>
        </cdr:cNvPr>
        <cdr:cNvSpPr/>
      </cdr:nvSpPr>
      <cdr:spPr>
        <a:xfrm xmlns:a="http://schemas.openxmlformats.org/drawingml/2006/main">
          <a:off x="1298575" y="346075"/>
          <a:ext cx="1276350" cy="628663"/>
        </a:xfrm>
        <a:prstGeom xmlns:a="http://schemas.openxmlformats.org/drawingml/2006/main" prst="wedgeEllipseCallout">
          <a:avLst>
            <a:gd name="adj1" fmla="val 61250"/>
            <a:gd name="adj2" fmla="val 9734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0,2%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0.80585</cdr:x>
      <cdr:y>0.07011</cdr:y>
    </cdr:from>
    <cdr:to>
      <cdr:x>0.96481</cdr:x>
      <cdr:y>0.20106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B35B8712-76D0-465C-9B02-514EF5FE22A5}"/>
            </a:ext>
          </a:extLst>
        </cdr:cNvPr>
        <cdr:cNvSpPr/>
      </cdr:nvSpPr>
      <cdr:spPr>
        <a:xfrm xmlns:a="http://schemas.openxmlformats.org/drawingml/2006/main">
          <a:off x="6470650" y="336550"/>
          <a:ext cx="1276350" cy="628663"/>
        </a:xfrm>
        <a:prstGeom xmlns:a="http://schemas.openxmlformats.org/drawingml/2006/main" prst="wedgeEllipseCallout">
          <a:avLst>
            <a:gd name="adj1" fmla="val -85765"/>
            <a:gd name="adj2" fmla="val 151891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-1,9%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12</xdr:row>
      <xdr:rowOff>66674</xdr:rowOff>
    </xdr:from>
    <xdr:to>
      <xdr:col>11</xdr:col>
      <xdr:colOff>495300</xdr:colOff>
      <xdr:row>36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36</xdr:row>
      <xdr:rowOff>38099</xdr:rowOff>
    </xdr:from>
    <xdr:to>
      <xdr:col>11</xdr:col>
      <xdr:colOff>504826</xdr:colOff>
      <xdr:row>60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60</xdr:row>
      <xdr:rowOff>28575</xdr:rowOff>
    </xdr:from>
    <xdr:to>
      <xdr:col>11</xdr:col>
      <xdr:colOff>504825</xdr:colOff>
      <xdr:row>85</xdr:row>
      <xdr:rowOff>66674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0.25129</cdr:x>
      <cdr:y>0.48078</cdr:y>
    </cdr:from>
    <cdr:to>
      <cdr:x>0.41062</cdr:x>
      <cdr:y>0.61915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7974F7C1-EE2F-456F-8759-F115BF71DFB4}"/>
            </a:ext>
          </a:extLst>
        </cdr:cNvPr>
        <cdr:cNvSpPr/>
      </cdr:nvSpPr>
      <cdr:spPr>
        <a:xfrm xmlns:a="http://schemas.openxmlformats.org/drawingml/2006/main">
          <a:off x="2012950" y="2184400"/>
          <a:ext cx="1276350" cy="628663"/>
        </a:xfrm>
        <a:prstGeom xmlns:a="http://schemas.openxmlformats.org/drawingml/2006/main" prst="wedgeEllipseCallout">
          <a:avLst>
            <a:gd name="adj1" fmla="val 53041"/>
            <a:gd name="adj2" fmla="val 8674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11/95</a:t>
          </a:r>
          <a:br>
            <a:rPr lang="es-VE" sz="1400" b="1"/>
          </a:br>
          <a:r>
            <a:rPr lang="es-VE" sz="1400" b="1"/>
            <a:t>10,7%</a:t>
          </a:r>
        </a:p>
      </cdr:txBody>
    </cdr:sp>
  </cdr:relSizeAnchor>
  <cdr:relSizeAnchor xmlns:cdr="http://schemas.openxmlformats.org/drawingml/2006/chartDrawing">
    <cdr:from>
      <cdr:x>0.84067</cdr:x>
      <cdr:y>0.36129</cdr:y>
    </cdr:from>
    <cdr:to>
      <cdr:x>1</cdr:x>
      <cdr:y>0.49965</cdr:y>
    </cdr:to>
    <cdr:sp macro="" textlink="">
      <cdr:nvSpPr>
        <cdr:cNvPr id="3" name="Bocadillo: ovalado 2">
          <a:extLst xmlns:a="http://schemas.openxmlformats.org/drawingml/2006/main">
            <a:ext uri="{FF2B5EF4-FFF2-40B4-BE49-F238E27FC236}">
              <a16:creationId xmlns:a16="http://schemas.microsoft.com/office/drawing/2014/main" id="{420AE98A-B616-4CF2-AF9D-BE86E788AA6F}"/>
            </a:ext>
          </a:extLst>
        </cdr:cNvPr>
        <cdr:cNvSpPr/>
      </cdr:nvSpPr>
      <cdr:spPr>
        <a:xfrm xmlns:a="http://schemas.openxmlformats.org/drawingml/2006/main">
          <a:off x="6734174" y="1641475"/>
          <a:ext cx="1276350" cy="628663"/>
        </a:xfrm>
        <a:prstGeom xmlns:a="http://schemas.openxmlformats.org/drawingml/2006/main" prst="wedgeEllipseCallout">
          <a:avLst>
            <a:gd name="adj1" fmla="val -63377"/>
            <a:gd name="adj2" fmla="val 48864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17/11</a:t>
          </a:r>
          <a:br>
            <a:rPr lang="es-VE" sz="1400" b="1"/>
          </a:br>
          <a:r>
            <a:rPr lang="es-VE" sz="1400" b="1"/>
            <a:t>-17,9%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0.1297</cdr:x>
      <cdr:y>0.55423</cdr:y>
    </cdr:from>
    <cdr:to>
      <cdr:x>0.28865</cdr:x>
      <cdr:y>0.68519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6D7863F3-F5E3-422C-9F77-DB7976E2DBF2}"/>
            </a:ext>
          </a:extLst>
        </cdr:cNvPr>
        <cdr:cNvSpPr/>
      </cdr:nvSpPr>
      <cdr:spPr>
        <a:xfrm xmlns:a="http://schemas.openxmlformats.org/drawingml/2006/main">
          <a:off x="1041400" y="2660650"/>
          <a:ext cx="1276316" cy="628674"/>
        </a:xfrm>
        <a:prstGeom xmlns:a="http://schemas.openxmlformats.org/drawingml/2006/main" prst="wedgeEllipseCallout">
          <a:avLst>
            <a:gd name="adj1" fmla="val 73190"/>
            <a:gd name="adj2" fmla="val -5567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-0,4%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0.18545</cdr:x>
      <cdr:y>0.18519</cdr:y>
    </cdr:from>
    <cdr:to>
      <cdr:x>0.3444</cdr:x>
      <cdr:y>0.32355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FA123767-DFB3-4579-BA61-59E462FE2B19}"/>
            </a:ext>
          </a:extLst>
        </cdr:cNvPr>
        <cdr:cNvSpPr/>
      </cdr:nvSpPr>
      <cdr:spPr>
        <a:xfrm xmlns:a="http://schemas.openxmlformats.org/drawingml/2006/main">
          <a:off x="1489075" y="841375"/>
          <a:ext cx="1276350" cy="628663"/>
        </a:xfrm>
        <a:prstGeom xmlns:a="http://schemas.openxmlformats.org/drawingml/2006/main" prst="wedgeEllipseCallout">
          <a:avLst>
            <a:gd name="adj1" fmla="val 53041"/>
            <a:gd name="adj2" fmla="val 8674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-0,3%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0.27086</cdr:x>
      <cdr:y>0.2209</cdr:y>
    </cdr:from>
    <cdr:to>
      <cdr:x>0.42981</cdr:x>
      <cdr:y>0.35185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67A95052-7B1D-4C0A-BD31-2AE1E5C95BC9}"/>
            </a:ext>
          </a:extLst>
        </cdr:cNvPr>
        <cdr:cNvSpPr/>
      </cdr:nvSpPr>
      <cdr:spPr>
        <a:xfrm xmlns:a="http://schemas.openxmlformats.org/drawingml/2006/main">
          <a:off x="2174875" y="1060450"/>
          <a:ext cx="1276350" cy="628663"/>
        </a:xfrm>
        <a:prstGeom xmlns:a="http://schemas.openxmlformats.org/drawingml/2006/main" prst="wedgeEllipseCallout">
          <a:avLst>
            <a:gd name="adj1" fmla="val 53041"/>
            <a:gd name="adj2" fmla="val 8674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2,3%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10</xdr:row>
      <xdr:rowOff>190499</xdr:rowOff>
    </xdr:from>
    <xdr:to>
      <xdr:col>11</xdr:col>
      <xdr:colOff>571500</xdr:colOff>
      <xdr:row>34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35</xdr:row>
      <xdr:rowOff>180974</xdr:rowOff>
    </xdr:from>
    <xdr:to>
      <xdr:col>11</xdr:col>
      <xdr:colOff>533401</xdr:colOff>
      <xdr:row>59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60</xdr:row>
      <xdr:rowOff>104775</xdr:rowOff>
    </xdr:from>
    <xdr:to>
      <xdr:col>11</xdr:col>
      <xdr:colOff>590550</xdr:colOff>
      <xdr:row>85</xdr:row>
      <xdr:rowOff>142874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15</xdr:row>
      <xdr:rowOff>133350</xdr:rowOff>
    </xdr:from>
    <xdr:to>
      <xdr:col>4</xdr:col>
      <xdr:colOff>342900</xdr:colOff>
      <xdr:row>19</xdr:row>
      <xdr:rowOff>13</xdr:rowOff>
    </xdr:to>
    <xdr:sp macro="" textlink="">
      <xdr:nvSpPr>
        <xdr:cNvPr id="5" name="Bocadillo: ovalad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2038350" y="4048125"/>
          <a:ext cx="1276350" cy="628663"/>
        </a:xfrm>
        <a:prstGeom prst="wedgeEllipseCallout">
          <a:avLst>
            <a:gd name="adj1" fmla="val 53041"/>
            <a:gd name="adj2" fmla="val 8674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VE" sz="1400" b="1"/>
            <a:t>TIC 01/95</a:t>
          </a:r>
          <a:br>
            <a:rPr lang="es-VE" sz="1400" b="1"/>
          </a:br>
          <a:r>
            <a:rPr lang="es-VE" sz="1400" b="1"/>
            <a:t>1,5%</a:t>
          </a:r>
        </a:p>
      </xdr:txBody>
    </xdr:sp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0.20443</cdr:x>
      <cdr:y>0.21454</cdr:y>
    </cdr:from>
    <cdr:to>
      <cdr:x>0.36338</cdr:x>
      <cdr:y>0.3529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7974F7C1-EE2F-456F-8759-F115BF71DFB4}"/>
            </a:ext>
          </a:extLst>
        </cdr:cNvPr>
        <cdr:cNvSpPr/>
      </cdr:nvSpPr>
      <cdr:spPr>
        <a:xfrm xmlns:a="http://schemas.openxmlformats.org/drawingml/2006/main">
          <a:off x="1641475" y="974725"/>
          <a:ext cx="1276350" cy="628663"/>
        </a:xfrm>
        <a:prstGeom xmlns:a="http://schemas.openxmlformats.org/drawingml/2006/main" prst="wedgeEllipseCallout">
          <a:avLst>
            <a:gd name="adj1" fmla="val 53041"/>
            <a:gd name="adj2" fmla="val 8674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01/95</a:t>
          </a:r>
          <a:br>
            <a:rPr lang="es-VE" sz="1400" b="1"/>
          </a:br>
          <a:r>
            <a:rPr lang="es-VE" sz="1400" b="1"/>
            <a:t>0,1%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0.17715</cdr:x>
      <cdr:y>0.2705</cdr:y>
    </cdr:from>
    <cdr:to>
      <cdr:x>0.3361</cdr:x>
      <cdr:y>0.40146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E420F9F9-C19D-4618-B68B-9D5E420FBBE4}"/>
            </a:ext>
          </a:extLst>
        </cdr:cNvPr>
        <cdr:cNvSpPr/>
      </cdr:nvSpPr>
      <cdr:spPr>
        <a:xfrm xmlns:a="http://schemas.openxmlformats.org/drawingml/2006/main">
          <a:off x="1422400" y="1298575"/>
          <a:ext cx="1276350" cy="628663"/>
        </a:xfrm>
        <a:prstGeom xmlns:a="http://schemas.openxmlformats.org/drawingml/2006/main" prst="wedgeEllipseCallout">
          <a:avLst>
            <a:gd name="adj1" fmla="val 53041"/>
            <a:gd name="adj2" fmla="val 8674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01/95</a:t>
          </a:r>
          <a:br>
            <a:rPr lang="es-VE" sz="1400" b="1"/>
          </a:br>
          <a:r>
            <a:rPr lang="es-VE" sz="1400" b="1"/>
            <a:t>1,4%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12</xdr:row>
      <xdr:rowOff>66674</xdr:rowOff>
    </xdr:from>
    <xdr:to>
      <xdr:col>11</xdr:col>
      <xdr:colOff>495300</xdr:colOff>
      <xdr:row>36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37</xdr:row>
      <xdr:rowOff>38099</xdr:rowOff>
    </xdr:from>
    <xdr:to>
      <xdr:col>11</xdr:col>
      <xdr:colOff>476251</xdr:colOff>
      <xdr:row>61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61</xdr:row>
      <xdr:rowOff>76200</xdr:rowOff>
    </xdr:from>
    <xdr:to>
      <xdr:col>11</xdr:col>
      <xdr:colOff>533400</xdr:colOff>
      <xdr:row>86</xdr:row>
      <xdr:rowOff>114299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847725</xdr:colOff>
      <xdr:row>15</xdr:row>
      <xdr:rowOff>114300</xdr:rowOff>
    </xdr:from>
    <xdr:to>
      <xdr:col>2</xdr:col>
      <xdr:colOff>247611</xdr:colOff>
      <xdr:row>18</xdr:row>
      <xdr:rowOff>171463</xdr:rowOff>
    </xdr:to>
    <xdr:sp macro="" textlink="">
      <xdr:nvSpPr>
        <xdr:cNvPr id="5" name="Bocadillo: ovalad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847725" y="4791075"/>
          <a:ext cx="1057236" cy="628663"/>
        </a:xfrm>
        <a:prstGeom prst="wedgeEllipseCallout">
          <a:avLst>
            <a:gd name="adj1" fmla="val 53041"/>
            <a:gd name="adj2" fmla="val 8674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VE" b="1"/>
            <a:t>TIC 01/95</a:t>
          </a:r>
          <a:br>
            <a:rPr lang="es-VE" b="1"/>
          </a:br>
          <a:r>
            <a:rPr lang="es-VE" b="1"/>
            <a:t>5,9%</a:t>
          </a:r>
        </a:p>
      </xdr:txBody>
    </xdr:sp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0.58304</cdr:x>
      <cdr:y>0.15374</cdr:y>
    </cdr:from>
    <cdr:to>
      <cdr:x>0.71502</cdr:x>
      <cdr:y>0.29211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3474FA98-D24B-4C28-8A65-F2085BCBD7B1}"/>
            </a:ext>
          </a:extLst>
        </cdr:cNvPr>
        <cdr:cNvSpPr/>
      </cdr:nvSpPr>
      <cdr:spPr>
        <a:xfrm xmlns:a="http://schemas.openxmlformats.org/drawingml/2006/main">
          <a:off x="4670425" y="698500"/>
          <a:ext cx="1057236" cy="628663"/>
        </a:xfrm>
        <a:prstGeom xmlns:a="http://schemas.openxmlformats.org/drawingml/2006/main" prst="wedgeEllipseCallout">
          <a:avLst>
            <a:gd name="adj1" fmla="val -8222"/>
            <a:gd name="adj2" fmla="val 79166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b="1"/>
            <a:t>TIC 11/01</a:t>
          </a:r>
          <a:br>
            <a:rPr lang="es-VE" b="1"/>
          </a:br>
          <a:r>
            <a:rPr lang="es-VE" b="1"/>
            <a:t>-1,9%</a:t>
          </a:r>
        </a:p>
      </cdr:txBody>
    </cdr:sp>
  </cdr:relSizeAnchor>
  <cdr:relSizeAnchor xmlns:cdr="http://schemas.openxmlformats.org/drawingml/2006/chartDrawing">
    <cdr:from>
      <cdr:x>0.85652</cdr:x>
      <cdr:y>0.25856</cdr:y>
    </cdr:from>
    <cdr:to>
      <cdr:x>0.9885</cdr:x>
      <cdr:y>0.39693</cdr:y>
    </cdr:to>
    <cdr:sp macro="" textlink="">
      <cdr:nvSpPr>
        <cdr:cNvPr id="3" name="Bocadillo: ovalado 2">
          <a:extLst xmlns:a="http://schemas.openxmlformats.org/drawingml/2006/main">
            <a:ext uri="{FF2B5EF4-FFF2-40B4-BE49-F238E27FC236}">
              <a16:creationId xmlns:a16="http://schemas.microsoft.com/office/drawing/2014/main" id="{B946D79A-B86B-4DC3-B0D9-A70D0F549541}"/>
            </a:ext>
          </a:extLst>
        </cdr:cNvPr>
        <cdr:cNvSpPr/>
      </cdr:nvSpPr>
      <cdr:spPr>
        <a:xfrm xmlns:a="http://schemas.openxmlformats.org/drawingml/2006/main">
          <a:off x="6861175" y="1174750"/>
          <a:ext cx="1057236" cy="628663"/>
        </a:xfrm>
        <a:prstGeom xmlns:a="http://schemas.openxmlformats.org/drawingml/2006/main" prst="wedgeEllipseCallout">
          <a:avLst>
            <a:gd name="adj1" fmla="val -47863"/>
            <a:gd name="adj2" fmla="val 141286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b="1"/>
            <a:t>TIC 11/01</a:t>
          </a:r>
          <a:br>
            <a:rPr lang="es-VE" b="1"/>
          </a:br>
          <a:r>
            <a:rPr lang="es-VE" b="1"/>
            <a:t>-7,7%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0.08343</cdr:x>
      <cdr:y>0.02376</cdr:y>
    </cdr:from>
    <cdr:to>
      <cdr:x>0.2586</cdr:x>
      <cdr:y>0.16213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3474FA98-D24B-4C28-8A65-F2085BCBD7B1}"/>
            </a:ext>
          </a:extLst>
        </cdr:cNvPr>
        <cdr:cNvSpPr/>
      </cdr:nvSpPr>
      <cdr:spPr>
        <a:xfrm xmlns:a="http://schemas.openxmlformats.org/drawingml/2006/main">
          <a:off x="669924" y="107950"/>
          <a:ext cx="1406525" cy="628663"/>
        </a:xfrm>
        <a:prstGeom xmlns:a="http://schemas.openxmlformats.org/drawingml/2006/main" prst="wedgeEllipseCallout">
          <a:avLst>
            <a:gd name="adj1" fmla="val 53041"/>
            <a:gd name="adj2" fmla="val 8674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01/95</a:t>
          </a:r>
          <a:br>
            <a:rPr lang="es-VE" sz="1400" b="1"/>
          </a:br>
          <a:r>
            <a:rPr lang="es-VE" sz="1400" b="1"/>
            <a:t>-1,3%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0.78569</cdr:x>
      <cdr:y>0.03042</cdr:y>
    </cdr:from>
    <cdr:to>
      <cdr:x>0.96085</cdr:x>
      <cdr:y>0.16138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5C81B457-271F-490A-A966-B041C60D4E33}"/>
            </a:ext>
          </a:extLst>
        </cdr:cNvPr>
        <cdr:cNvSpPr/>
      </cdr:nvSpPr>
      <cdr:spPr>
        <a:xfrm xmlns:a="http://schemas.openxmlformats.org/drawingml/2006/main">
          <a:off x="6308725" y="146050"/>
          <a:ext cx="1406525" cy="628663"/>
        </a:xfrm>
        <a:prstGeom xmlns:a="http://schemas.openxmlformats.org/drawingml/2006/main" prst="wedgeEllipseCallout">
          <a:avLst>
            <a:gd name="adj1" fmla="val -65469"/>
            <a:gd name="adj2" fmla="val 159468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01/95</a:t>
          </a:r>
          <a:br>
            <a:rPr lang="es-VE" sz="1400" b="1"/>
          </a:br>
          <a:r>
            <a:rPr lang="es-VE" sz="1400" b="1"/>
            <a:t>-0,2%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12</xdr:row>
      <xdr:rowOff>66674</xdr:rowOff>
    </xdr:from>
    <xdr:to>
      <xdr:col>11</xdr:col>
      <xdr:colOff>495300</xdr:colOff>
      <xdr:row>36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36</xdr:row>
      <xdr:rowOff>114299</xdr:rowOff>
    </xdr:from>
    <xdr:to>
      <xdr:col>11</xdr:col>
      <xdr:colOff>523876</xdr:colOff>
      <xdr:row>60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60</xdr:row>
      <xdr:rowOff>28575</xdr:rowOff>
    </xdr:from>
    <xdr:to>
      <xdr:col>11</xdr:col>
      <xdr:colOff>504825</xdr:colOff>
      <xdr:row>85</xdr:row>
      <xdr:rowOff>66674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12</xdr:row>
      <xdr:rowOff>66674</xdr:rowOff>
    </xdr:from>
    <xdr:to>
      <xdr:col>11</xdr:col>
      <xdr:colOff>495300</xdr:colOff>
      <xdr:row>36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36</xdr:row>
      <xdr:rowOff>171449</xdr:rowOff>
    </xdr:from>
    <xdr:to>
      <xdr:col>11</xdr:col>
      <xdr:colOff>514351</xdr:colOff>
      <xdr:row>60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61</xdr:row>
      <xdr:rowOff>104775</xdr:rowOff>
    </xdr:from>
    <xdr:to>
      <xdr:col>11</xdr:col>
      <xdr:colOff>514350</xdr:colOff>
      <xdr:row>86</xdr:row>
      <xdr:rowOff>142874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0.13238</cdr:x>
      <cdr:y>0.13487</cdr:y>
    </cdr:from>
    <cdr:to>
      <cdr:x>0.26436</cdr:x>
      <cdr:y>0.27324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70CD16DC-7DE2-4473-A017-DD2D4F3D4770}"/>
            </a:ext>
          </a:extLst>
        </cdr:cNvPr>
        <cdr:cNvSpPr/>
      </cdr:nvSpPr>
      <cdr:spPr>
        <a:xfrm xmlns:a="http://schemas.openxmlformats.org/drawingml/2006/main">
          <a:off x="1060450" y="612775"/>
          <a:ext cx="1057236" cy="628663"/>
        </a:xfrm>
        <a:prstGeom xmlns:a="http://schemas.openxmlformats.org/drawingml/2006/main" prst="wedgeEllipseCallout">
          <a:avLst>
            <a:gd name="adj1" fmla="val 53041"/>
            <a:gd name="adj2" fmla="val 8674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b="1"/>
            <a:t>TIC 08/95</a:t>
          </a:r>
          <a:br>
            <a:rPr lang="es-VE" b="1"/>
          </a:br>
          <a:r>
            <a:rPr lang="es-VE" b="1"/>
            <a:t>3,4%</a:t>
          </a:r>
        </a:p>
      </cdr:txBody>
    </cdr:sp>
  </cdr:relSizeAnchor>
  <cdr:relSizeAnchor xmlns:cdr="http://schemas.openxmlformats.org/drawingml/2006/chartDrawing">
    <cdr:from>
      <cdr:x>0.86802</cdr:x>
      <cdr:y>0.25227</cdr:y>
    </cdr:from>
    <cdr:to>
      <cdr:x>1</cdr:x>
      <cdr:y>0.39064</cdr:y>
    </cdr:to>
    <cdr:sp macro="" textlink="">
      <cdr:nvSpPr>
        <cdr:cNvPr id="3" name="Bocadillo: ovalado 2">
          <a:extLst xmlns:a="http://schemas.openxmlformats.org/drawingml/2006/main">
            <a:ext uri="{FF2B5EF4-FFF2-40B4-BE49-F238E27FC236}">
              <a16:creationId xmlns:a16="http://schemas.microsoft.com/office/drawing/2014/main" id="{91AE8E2B-69D4-44EE-AD8F-7EF254330CAA}"/>
            </a:ext>
          </a:extLst>
        </cdr:cNvPr>
        <cdr:cNvSpPr/>
      </cdr:nvSpPr>
      <cdr:spPr>
        <a:xfrm xmlns:a="http://schemas.openxmlformats.org/drawingml/2006/main">
          <a:off x="6953288" y="1146175"/>
          <a:ext cx="1057236" cy="628663"/>
        </a:xfrm>
        <a:prstGeom xmlns:a="http://schemas.openxmlformats.org/drawingml/2006/main" prst="wedgeEllipseCallout">
          <a:avLst>
            <a:gd name="adj1" fmla="val -64080"/>
            <a:gd name="adj2" fmla="val 104923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b="1"/>
            <a:t>TIC 17/08</a:t>
          </a:r>
          <a:br>
            <a:rPr lang="es-VE" b="1"/>
          </a:br>
          <a:r>
            <a:rPr lang="es-VE" b="1"/>
            <a:t>-10,2%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0.19612</cdr:x>
      <cdr:y>0.20615</cdr:y>
    </cdr:from>
    <cdr:to>
      <cdr:x>0.36299</cdr:x>
      <cdr:y>0.34452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66CF0BB4-0A63-4927-B911-D6EDAA351539}"/>
            </a:ext>
          </a:extLst>
        </cdr:cNvPr>
        <cdr:cNvSpPr/>
      </cdr:nvSpPr>
      <cdr:spPr>
        <a:xfrm xmlns:a="http://schemas.openxmlformats.org/drawingml/2006/main">
          <a:off x="1574800" y="936625"/>
          <a:ext cx="1339850" cy="628663"/>
        </a:xfrm>
        <a:prstGeom xmlns:a="http://schemas.openxmlformats.org/drawingml/2006/main" prst="wedgeEllipseCallout">
          <a:avLst>
            <a:gd name="adj1" fmla="val 53041"/>
            <a:gd name="adj2" fmla="val 8674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03/95</a:t>
          </a:r>
          <a:br>
            <a:rPr lang="es-VE" sz="1400" b="1"/>
          </a:br>
          <a:r>
            <a:rPr lang="es-VE" sz="1400" b="1"/>
            <a:t>-2,5%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0.14749</cdr:x>
      <cdr:y>0.0959</cdr:y>
    </cdr:from>
    <cdr:to>
      <cdr:x>0.31435</cdr:x>
      <cdr:y>0.22685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EA83B938-5AD2-4A97-9CB5-1A90723663BC}"/>
            </a:ext>
          </a:extLst>
        </cdr:cNvPr>
        <cdr:cNvSpPr/>
      </cdr:nvSpPr>
      <cdr:spPr>
        <a:xfrm xmlns:a="http://schemas.openxmlformats.org/drawingml/2006/main">
          <a:off x="1184275" y="460375"/>
          <a:ext cx="1339850" cy="628663"/>
        </a:xfrm>
        <a:prstGeom xmlns:a="http://schemas.openxmlformats.org/drawingml/2006/main" prst="wedgeEllipseCallout">
          <a:avLst>
            <a:gd name="adj1" fmla="val 53041"/>
            <a:gd name="adj2" fmla="val 8674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03/95</a:t>
          </a:r>
          <a:br>
            <a:rPr lang="es-VE" sz="1400" b="1"/>
          </a:br>
          <a:r>
            <a:rPr lang="es-VE" sz="1400" b="1"/>
            <a:t>0,1%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28574</xdr:rowOff>
    </xdr:from>
    <xdr:to>
      <xdr:col>11</xdr:col>
      <xdr:colOff>647700</xdr:colOff>
      <xdr:row>36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36</xdr:row>
      <xdr:rowOff>142875</xdr:rowOff>
    </xdr:from>
    <xdr:to>
      <xdr:col>11</xdr:col>
      <xdr:colOff>647700</xdr:colOff>
      <xdr:row>63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63</xdr:row>
      <xdr:rowOff>180974</xdr:rowOff>
    </xdr:from>
    <xdr:to>
      <xdr:col>11</xdr:col>
      <xdr:colOff>600074</xdr:colOff>
      <xdr:row>95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0.20956</cdr:x>
      <cdr:y>0.2366</cdr:y>
    </cdr:from>
    <cdr:to>
      <cdr:x>0.33999</cdr:x>
      <cdr:y>0.37439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BB6B2CCA-B952-4148-8C33-9EBF9DEDF5BD}"/>
            </a:ext>
          </a:extLst>
        </cdr:cNvPr>
        <cdr:cNvSpPr/>
      </cdr:nvSpPr>
      <cdr:spPr>
        <a:xfrm xmlns:a="http://schemas.openxmlformats.org/drawingml/2006/main">
          <a:off x="1698625" y="1079500"/>
          <a:ext cx="1057275" cy="628650"/>
        </a:xfrm>
        <a:prstGeom xmlns:a="http://schemas.openxmlformats.org/drawingml/2006/main" prst="wedgeEllipseCallout">
          <a:avLst>
            <a:gd name="adj1" fmla="val 53041"/>
            <a:gd name="adj2" fmla="val 8674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b="1"/>
            <a:t>TIC 08/95</a:t>
          </a:r>
          <a:br>
            <a:rPr lang="es-VE" b="1"/>
          </a:br>
          <a:r>
            <a:rPr lang="es-VE" b="1"/>
            <a:t>7,5%</a:t>
          </a:r>
        </a:p>
      </cdr:txBody>
    </cdr:sp>
  </cdr:relSizeAnchor>
  <cdr:relSizeAnchor xmlns:cdr="http://schemas.openxmlformats.org/drawingml/2006/chartDrawing">
    <cdr:from>
      <cdr:x>0.86957</cdr:x>
      <cdr:y>0.1698</cdr:y>
    </cdr:from>
    <cdr:to>
      <cdr:x>1</cdr:x>
      <cdr:y>0.30759</cdr:y>
    </cdr:to>
    <cdr:sp macro="" textlink="">
      <cdr:nvSpPr>
        <cdr:cNvPr id="3" name="Bocadillo: ovalado 2">
          <a:extLst xmlns:a="http://schemas.openxmlformats.org/drawingml/2006/main">
            <a:ext uri="{FF2B5EF4-FFF2-40B4-BE49-F238E27FC236}">
              <a16:creationId xmlns:a16="http://schemas.microsoft.com/office/drawing/2014/main" id="{E8F1E5F5-01A2-462F-8EE2-6DF784FC4DCE}"/>
            </a:ext>
          </a:extLst>
        </cdr:cNvPr>
        <cdr:cNvSpPr/>
      </cdr:nvSpPr>
      <cdr:spPr>
        <a:xfrm xmlns:a="http://schemas.openxmlformats.org/drawingml/2006/main">
          <a:off x="7048500" y="774700"/>
          <a:ext cx="1057275" cy="628650"/>
        </a:xfrm>
        <a:prstGeom xmlns:a="http://schemas.openxmlformats.org/drawingml/2006/main" prst="wedgeEllipseCallout">
          <a:avLst>
            <a:gd name="adj1" fmla="val -23535"/>
            <a:gd name="adj2" fmla="val 167045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b="1"/>
            <a:t>TIC 17/08</a:t>
          </a:r>
          <a:br>
            <a:rPr lang="es-VE" b="1"/>
          </a:br>
          <a:r>
            <a:rPr lang="es-VE" b="1"/>
            <a:t>-11%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0.12231</cdr:x>
      <cdr:y>0.02694</cdr:y>
    </cdr:from>
    <cdr:to>
      <cdr:x>0.28253</cdr:x>
      <cdr:y>0.15101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A55C0C21-A59F-4A47-A52F-71385A0545D3}"/>
            </a:ext>
          </a:extLst>
        </cdr:cNvPr>
        <cdr:cNvSpPr/>
      </cdr:nvSpPr>
      <cdr:spPr>
        <a:xfrm xmlns:a="http://schemas.openxmlformats.org/drawingml/2006/main">
          <a:off x="993774" y="136525"/>
          <a:ext cx="1301751" cy="628664"/>
        </a:xfrm>
        <a:prstGeom xmlns:a="http://schemas.openxmlformats.org/drawingml/2006/main" prst="wedgeEllipseCallout">
          <a:avLst>
            <a:gd name="adj1" fmla="val 94487"/>
            <a:gd name="adj2" fmla="val 139773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17/08</a:t>
          </a:r>
          <a:br>
            <a:rPr lang="es-VE" sz="1400" b="1"/>
          </a:br>
          <a:r>
            <a:rPr lang="es-VE" sz="1400" b="1"/>
            <a:t>-0,8%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0.10485</cdr:x>
      <cdr:y>0.0852</cdr:y>
    </cdr:from>
    <cdr:to>
      <cdr:x>0.26526</cdr:x>
      <cdr:y>0.19063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1FDD0A66-8A3D-4273-B045-EA83A97B0F6F}"/>
            </a:ext>
          </a:extLst>
        </cdr:cNvPr>
        <cdr:cNvSpPr/>
      </cdr:nvSpPr>
      <cdr:spPr>
        <a:xfrm xmlns:a="http://schemas.openxmlformats.org/drawingml/2006/main">
          <a:off x="850900" y="508000"/>
          <a:ext cx="1301751" cy="628664"/>
        </a:xfrm>
        <a:prstGeom xmlns:a="http://schemas.openxmlformats.org/drawingml/2006/main" prst="wedgeEllipseCallout">
          <a:avLst>
            <a:gd name="adj1" fmla="val 98146"/>
            <a:gd name="adj2" fmla="val 12462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17/08</a:t>
          </a:r>
          <a:br>
            <a:rPr lang="es-VE" sz="1400" b="1"/>
          </a:br>
          <a:r>
            <a:rPr lang="es-VE" sz="1400" b="1"/>
            <a:t>0,3%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12</xdr:row>
      <xdr:rowOff>14287</xdr:rowOff>
    </xdr:from>
    <xdr:to>
      <xdr:col>12</xdr:col>
      <xdr:colOff>0</xdr:colOff>
      <xdr:row>36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37</xdr:row>
      <xdr:rowOff>114299</xdr:rowOff>
    </xdr:from>
    <xdr:to>
      <xdr:col>12</xdr:col>
      <xdr:colOff>19050</xdr:colOff>
      <xdr:row>61</xdr:row>
      <xdr:rowOff>47624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61</xdr:row>
      <xdr:rowOff>133349</xdr:rowOff>
    </xdr:from>
    <xdr:to>
      <xdr:col>12</xdr:col>
      <xdr:colOff>19050</xdr:colOff>
      <xdr:row>84</xdr:row>
      <xdr:rowOff>85724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0.21963</cdr:x>
      <cdr:y>0.37283</cdr:y>
    </cdr:from>
    <cdr:to>
      <cdr:x>0.35248</cdr:x>
      <cdr:y>0.50766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A3C0B37A-835D-40E0-9C43-CAB4E9FDB68F}"/>
            </a:ext>
          </a:extLst>
        </cdr:cNvPr>
        <cdr:cNvSpPr/>
      </cdr:nvSpPr>
      <cdr:spPr>
        <a:xfrm xmlns:a="http://schemas.openxmlformats.org/drawingml/2006/main">
          <a:off x="1747838" y="1738313"/>
          <a:ext cx="1057275" cy="628650"/>
        </a:xfrm>
        <a:prstGeom xmlns:a="http://schemas.openxmlformats.org/drawingml/2006/main" prst="wedgeEllipseCallout">
          <a:avLst>
            <a:gd name="adj1" fmla="val -8220"/>
            <a:gd name="adj2" fmla="val 74621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VE" b="1"/>
            <a:t>TIC 03/95</a:t>
          </a:r>
          <a:br>
            <a:rPr lang="es-VE" b="1"/>
          </a:br>
          <a:r>
            <a:rPr lang="es-VE" b="1"/>
            <a:t>-1,4%</a:t>
          </a:r>
        </a:p>
      </cdr:txBody>
    </cdr:sp>
  </cdr:relSizeAnchor>
  <cdr:relSizeAnchor xmlns:cdr="http://schemas.openxmlformats.org/drawingml/2006/chartDrawing">
    <cdr:from>
      <cdr:x>0.41452</cdr:x>
      <cdr:y>0.17637</cdr:y>
    </cdr:from>
    <cdr:to>
      <cdr:x>0.54738</cdr:x>
      <cdr:y>0.3112</cdr:y>
    </cdr:to>
    <cdr:sp macro="" textlink="">
      <cdr:nvSpPr>
        <cdr:cNvPr id="3" name="Bocadillo: ovalado 2">
          <a:extLst xmlns:a="http://schemas.openxmlformats.org/drawingml/2006/main">
            <a:ext uri="{FF2B5EF4-FFF2-40B4-BE49-F238E27FC236}">
              <a16:creationId xmlns:a16="http://schemas.microsoft.com/office/drawing/2014/main" id="{6761584B-49CC-4493-A892-4E867E904D9D}"/>
            </a:ext>
          </a:extLst>
        </cdr:cNvPr>
        <cdr:cNvSpPr/>
      </cdr:nvSpPr>
      <cdr:spPr>
        <a:xfrm xmlns:a="http://schemas.openxmlformats.org/drawingml/2006/main">
          <a:off x="3298825" y="822325"/>
          <a:ext cx="1057275" cy="628650"/>
        </a:xfrm>
        <a:prstGeom xmlns:a="http://schemas.openxmlformats.org/drawingml/2006/main" prst="wedgeEllipseCallout">
          <a:avLst>
            <a:gd name="adj1" fmla="val 55744"/>
            <a:gd name="adj2" fmla="val 3977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b="1"/>
            <a:t>TIC 08/03</a:t>
          </a:r>
          <a:br>
            <a:rPr lang="es-VE" b="1"/>
          </a:br>
          <a:r>
            <a:rPr lang="es-VE" b="1"/>
            <a:t>14,9%</a:t>
          </a:r>
        </a:p>
      </cdr:txBody>
    </cdr:sp>
  </cdr:relSizeAnchor>
  <cdr:relSizeAnchor xmlns:cdr="http://schemas.openxmlformats.org/drawingml/2006/chartDrawing">
    <cdr:from>
      <cdr:x>0.86715</cdr:x>
      <cdr:y>0.3112</cdr:y>
    </cdr:from>
    <cdr:to>
      <cdr:x>1</cdr:x>
      <cdr:y>0.44603</cdr:y>
    </cdr:to>
    <cdr:sp macro="" textlink="">
      <cdr:nvSpPr>
        <cdr:cNvPr id="4" name="Bocadillo: ovalado 3">
          <a:extLst xmlns:a="http://schemas.openxmlformats.org/drawingml/2006/main">
            <a:ext uri="{FF2B5EF4-FFF2-40B4-BE49-F238E27FC236}">
              <a16:creationId xmlns:a16="http://schemas.microsoft.com/office/drawing/2014/main" id="{04D9E235-A0B7-492D-943C-BCB7000A4210}"/>
            </a:ext>
          </a:extLst>
        </cdr:cNvPr>
        <cdr:cNvSpPr/>
      </cdr:nvSpPr>
      <cdr:spPr>
        <a:xfrm xmlns:a="http://schemas.openxmlformats.org/drawingml/2006/main">
          <a:off x="6900863" y="1450975"/>
          <a:ext cx="1057275" cy="628650"/>
        </a:xfrm>
        <a:prstGeom xmlns:a="http://schemas.openxmlformats.org/drawingml/2006/main" prst="wedgeEllipseCallout">
          <a:avLst>
            <a:gd name="adj1" fmla="val -49662"/>
            <a:gd name="adj2" fmla="val 8522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b="1"/>
            <a:t>TIC 17/08</a:t>
          </a:r>
          <a:br>
            <a:rPr lang="es-VE" b="1"/>
          </a:br>
          <a:r>
            <a:rPr lang="es-VE" b="1"/>
            <a:t>-5,4%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0.21411</cdr:x>
      <cdr:y>0.18252</cdr:y>
    </cdr:from>
    <cdr:to>
      <cdr:x>0.39274</cdr:x>
      <cdr:y>0.32206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1097BE24-98B8-4399-A271-E2766C11F0D5}"/>
            </a:ext>
          </a:extLst>
        </cdr:cNvPr>
        <cdr:cNvSpPr/>
      </cdr:nvSpPr>
      <cdr:spPr>
        <a:xfrm xmlns:a="http://schemas.openxmlformats.org/drawingml/2006/main">
          <a:off x="1704976" y="822325"/>
          <a:ext cx="1422400" cy="628650"/>
        </a:xfrm>
        <a:prstGeom xmlns:a="http://schemas.openxmlformats.org/drawingml/2006/main" prst="wedgeEllipseCallout">
          <a:avLst>
            <a:gd name="adj1" fmla="val 51824"/>
            <a:gd name="adj2" fmla="val 54924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-2,1%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0.31669</cdr:x>
      <cdr:y>0.18938</cdr:y>
    </cdr:from>
    <cdr:to>
      <cdr:x>0.47602</cdr:x>
      <cdr:y>0.32775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39A18054-9ECD-43CA-AF2A-10DC904DCC7C}"/>
            </a:ext>
          </a:extLst>
        </cdr:cNvPr>
        <cdr:cNvSpPr/>
      </cdr:nvSpPr>
      <cdr:spPr>
        <a:xfrm xmlns:a="http://schemas.openxmlformats.org/drawingml/2006/main">
          <a:off x="2536825" y="860425"/>
          <a:ext cx="1276316" cy="628674"/>
        </a:xfrm>
        <a:prstGeom xmlns:a="http://schemas.openxmlformats.org/drawingml/2006/main" prst="wedgeEllipseCallout">
          <a:avLst>
            <a:gd name="adj1" fmla="val 24681"/>
            <a:gd name="adj2" fmla="val 9583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15/95</a:t>
          </a:r>
          <a:br>
            <a:rPr lang="es-VE" sz="1400" b="1"/>
          </a:br>
          <a:r>
            <a:rPr lang="es-VE" sz="1400" b="1"/>
            <a:t>4,2%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0.22862</cdr:x>
      <cdr:y>0.61392</cdr:y>
    </cdr:from>
    <cdr:to>
      <cdr:x>0.40767</cdr:x>
      <cdr:y>0.75897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9EF2DC44-D5CF-4FCD-8DCE-CDC6C55F776F}"/>
            </a:ext>
          </a:extLst>
        </cdr:cNvPr>
        <cdr:cNvSpPr/>
      </cdr:nvSpPr>
      <cdr:spPr>
        <a:xfrm xmlns:a="http://schemas.openxmlformats.org/drawingml/2006/main">
          <a:off x="1816100" y="2660650"/>
          <a:ext cx="1422400" cy="628650"/>
        </a:xfrm>
        <a:prstGeom xmlns:a="http://schemas.openxmlformats.org/drawingml/2006/main" prst="wedgeEllipseCallout">
          <a:avLst>
            <a:gd name="adj1" fmla="val 85307"/>
            <a:gd name="adj2" fmla="val -85985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17/95</a:t>
          </a:r>
          <a:br>
            <a:rPr lang="es-VE" sz="1400" b="1"/>
          </a:br>
          <a:r>
            <a:rPr lang="es-VE" sz="1400" b="1"/>
            <a:t>-0,7%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0.21036</cdr:x>
      <cdr:y>0.14116</cdr:y>
    </cdr:from>
    <cdr:to>
      <cdr:x>0.36931</cdr:x>
      <cdr:y>0.27953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9E7A7976-377A-436D-9F8E-2A14EFC2C786}"/>
            </a:ext>
          </a:extLst>
        </cdr:cNvPr>
        <cdr:cNvSpPr/>
      </cdr:nvSpPr>
      <cdr:spPr>
        <a:xfrm xmlns:a="http://schemas.openxmlformats.org/drawingml/2006/main">
          <a:off x="1689100" y="641350"/>
          <a:ext cx="1276316" cy="628674"/>
        </a:xfrm>
        <a:prstGeom xmlns:a="http://schemas.openxmlformats.org/drawingml/2006/main" prst="wedgeEllipseCallout">
          <a:avLst>
            <a:gd name="adj1" fmla="val 24681"/>
            <a:gd name="adj2" fmla="val 9583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15/95</a:t>
          </a:r>
          <a:br>
            <a:rPr lang="es-VE" sz="1400" b="1"/>
          </a:br>
          <a:r>
            <a:rPr lang="es-VE" sz="1400" b="1"/>
            <a:t>2,7%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0.18189</cdr:x>
      <cdr:y>0.1336</cdr:y>
    </cdr:from>
    <cdr:to>
      <cdr:x>0.34084</cdr:x>
      <cdr:y>0.26456</cdr:y>
    </cdr:to>
    <cdr:sp macro="" textlink="">
      <cdr:nvSpPr>
        <cdr:cNvPr id="2" name="Bocadillo: ovalado 1">
          <a:extLst xmlns:a="http://schemas.openxmlformats.org/drawingml/2006/main">
            <a:ext uri="{FF2B5EF4-FFF2-40B4-BE49-F238E27FC236}">
              <a16:creationId xmlns:a16="http://schemas.microsoft.com/office/drawing/2014/main" id="{F140F623-5998-4973-A794-B53EEAEB6D8F}"/>
            </a:ext>
          </a:extLst>
        </cdr:cNvPr>
        <cdr:cNvSpPr/>
      </cdr:nvSpPr>
      <cdr:spPr>
        <a:xfrm xmlns:a="http://schemas.openxmlformats.org/drawingml/2006/main">
          <a:off x="1460500" y="641350"/>
          <a:ext cx="1276316" cy="628674"/>
        </a:xfrm>
        <a:prstGeom xmlns:a="http://schemas.openxmlformats.org/drawingml/2006/main" prst="wedgeEllipseCallout">
          <a:avLst>
            <a:gd name="adj1" fmla="val 24681"/>
            <a:gd name="adj2" fmla="val 95832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VE" sz="1400" b="1"/>
            <a:t>TIC 15/95</a:t>
          </a:r>
          <a:br>
            <a:rPr lang="es-VE" sz="1400" b="1"/>
          </a:br>
          <a:r>
            <a:rPr lang="es-VE" sz="1400" b="1"/>
            <a:t>1,5%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12</xdr:row>
      <xdr:rowOff>66674</xdr:rowOff>
    </xdr:from>
    <xdr:to>
      <xdr:col>11</xdr:col>
      <xdr:colOff>495300</xdr:colOff>
      <xdr:row>36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36</xdr:row>
      <xdr:rowOff>171449</xdr:rowOff>
    </xdr:from>
    <xdr:to>
      <xdr:col>11</xdr:col>
      <xdr:colOff>514351</xdr:colOff>
      <xdr:row>60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61</xdr:row>
      <xdr:rowOff>104775</xdr:rowOff>
    </xdr:from>
    <xdr:to>
      <xdr:col>11</xdr:col>
      <xdr:colOff>514350</xdr:colOff>
      <xdr:row>86</xdr:row>
      <xdr:rowOff>142874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C4CE8-5FB9-4DE2-9A33-A7F5C8449848}">
  <dimension ref="C6:F7"/>
  <sheetViews>
    <sheetView tabSelected="1" workbookViewId="0">
      <selection activeCell="C24" sqref="C24"/>
    </sheetView>
  </sheetViews>
  <sheetFormatPr defaultRowHeight="15" x14ac:dyDescent="0.25"/>
  <cols>
    <col min="1" max="16384" width="9.140625" style="103"/>
  </cols>
  <sheetData>
    <row r="6" spans="3:6" ht="33.75" x14ac:dyDescent="0.5">
      <c r="C6" s="104" t="s">
        <v>58</v>
      </c>
      <c r="D6" s="104"/>
      <c r="E6" s="104"/>
      <c r="F6" s="104"/>
    </row>
    <row r="7" spans="3:6" ht="33.75" x14ac:dyDescent="0.5">
      <c r="C7" s="104" t="s">
        <v>59</v>
      </c>
      <c r="D7" s="104"/>
      <c r="E7" s="104"/>
      <c r="F7" s="10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1"/>
  <sheetViews>
    <sheetView showGridLines="0" topLeftCell="Q1" workbookViewId="0">
      <selection activeCell="B4" sqref="B4:Y5"/>
    </sheetView>
  </sheetViews>
  <sheetFormatPr defaultColWidth="11.42578125" defaultRowHeight="15" x14ac:dyDescent="0.25"/>
  <cols>
    <col min="1" max="1" width="15" customWidth="1"/>
    <col min="2" max="20" width="9.85546875" customWidth="1"/>
    <col min="21" max="21" width="13" customWidth="1"/>
    <col min="22" max="25" width="11.42578125" customWidth="1"/>
  </cols>
  <sheetData>
    <row r="1" spans="1:28" ht="15.75" customHeight="1" x14ac:dyDescent="0.3">
      <c r="A1" s="6" t="s">
        <v>11</v>
      </c>
      <c r="B1" s="6"/>
      <c r="C1" s="6"/>
    </row>
    <row r="2" spans="1:28" ht="15.75" thickBot="1" x14ac:dyDescent="0.3">
      <c r="A2" s="5" t="s">
        <v>1</v>
      </c>
      <c r="B2" s="5"/>
      <c r="C2" s="5"/>
    </row>
    <row r="3" spans="1:28" s="3" customFormat="1" ht="15" customHeight="1" x14ac:dyDescent="0.25">
      <c r="A3" s="7"/>
      <c r="B3" s="8">
        <v>1995</v>
      </c>
      <c r="C3" s="8">
        <f>B3+1</f>
        <v>1996</v>
      </c>
      <c r="D3" s="8">
        <f t="shared" ref="D3:Y3" si="0">C3+1</f>
        <v>1997</v>
      </c>
      <c r="E3" s="8">
        <f t="shared" si="0"/>
        <v>1998</v>
      </c>
      <c r="F3" s="8">
        <f t="shared" si="0"/>
        <v>1999</v>
      </c>
      <c r="G3" s="8">
        <f t="shared" si="0"/>
        <v>2000</v>
      </c>
      <c r="H3" s="8">
        <f t="shared" si="0"/>
        <v>2001</v>
      </c>
      <c r="I3" s="8">
        <f t="shared" si="0"/>
        <v>2002</v>
      </c>
      <c r="J3" s="8">
        <f t="shared" si="0"/>
        <v>2003</v>
      </c>
      <c r="K3" s="8">
        <f t="shared" si="0"/>
        <v>2004</v>
      </c>
      <c r="L3" s="8">
        <f t="shared" si="0"/>
        <v>2005</v>
      </c>
      <c r="M3" s="8">
        <f t="shared" si="0"/>
        <v>2006</v>
      </c>
      <c r="N3" s="8">
        <f t="shared" si="0"/>
        <v>2007</v>
      </c>
      <c r="O3" s="8">
        <f t="shared" si="0"/>
        <v>2008</v>
      </c>
      <c r="P3" s="8">
        <f t="shared" si="0"/>
        <v>2009</v>
      </c>
      <c r="Q3" s="8">
        <f t="shared" si="0"/>
        <v>2010</v>
      </c>
      <c r="R3" s="8">
        <f t="shared" si="0"/>
        <v>2011</v>
      </c>
      <c r="S3" s="8">
        <f t="shared" si="0"/>
        <v>2012</v>
      </c>
      <c r="T3" s="8">
        <f t="shared" si="0"/>
        <v>2013</v>
      </c>
      <c r="U3" s="8">
        <f t="shared" si="0"/>
        <v>2014</v>
      </c>
      <c r="V3" s="8">
        <f t="shared" si="0"/>
        <v>2015</v>
      </c>
      <c r="W3" s="8">
        <f t="shared" si="0"/>
        <v>2016</v>
      </c>
      <c r="X3" s="8">
        <f t="shared" si="0"/>
        <v>2017</v>
      </c>
      <c r="Y3" s="8">
        <f t="shared" si="0"/>
        <v>2018</v>
      </c>
      <c r="Z3" s="38" t="s">
        <v>29</v>
      </c>
      <c r="AA3" s="31" t="s">
        <v>30</v>
      </c>
      <c r="AB3"/>
    </row>
    <row r="4" spans="1:28" x14ac:dyDescent="0.25">
      <c r="A4" s="10" t="s">
        <v>4</v>
      </c>
      <c r="B4" s="11">
        <v>17249</v>
      </c>
      <c r="C4" s="11">
        <v>26149</v>
      </c>
      <c r="D4" s="12">
        <v>28054</v>
      </c>
      <c r="E4" s="12">
        <v>27306</v>
      </c>
      <c r="F4" s="12">
        <v>31262</v>
      </c>
      <c r="G4" s="12">
        <v>32605</v>
      </c>
      <c r="H4" s="12">
        <v>26910</v>
      </c>
      <c r="I4" s="12">
        <v>4403</v>
      </c>
      <c r="J4" s="12">
        <v>5502</v>
      </c>
      <c r="K4" s="12">
        <v>20145</v>
      </c>
      <c r="L4" s="12">
        <v>49218</v>
      </c>
      <c r="M4" s="12">
        <v>25874</v>
      </c>
      <c r="N4" s="12">
        <v>17020</v>
      </c>
      <c r="O4" s="12">
        <v>18891</v>
      </c>
      <c r="P4" s="12">
        <v>14839</v>
      </c>
      <c r="Q4" s="12">
        <v>15380</v>
      </c>
      <c r="R4" s="12">
        <v>20431</v>
      </c>
      <c r="S4" s="12">
        <v>27432</v>
      </c>
      <c r="T4" s="12">
        <v>12338</v>
      </c>
      <c r="U4" s="12">
        <v>32443</v>
      </c>
      <c r="V4" s="12">
        <v>46348</v>
      </c>
      <c r="W4" s="12">
        <v>18671</v>
      </c>
      <c r="X4" s="12">
        <v>12038</v>
      </c>
      <c r="Y4" s="33"/>
      <c r="Z4" s="34">
        <f>EXP(LN(I4/B4)/7)*1-1</f>
        <v>-0.17722035765211985</v>
      </c>
      <c r="AA4" s="35">
        <f>EXP(LN(X4/L4)/12)*1-1</f>
        <v>-0.11072544741521362</v>
      </c>
    </row>
    <row r="5" spans="1:28" ht="15.75" thickBot="1" x14ac:dyDescent="0.3">
      <c r="A5" s="14" t="s">
        <v>5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27"/>
      <c r="N5" s="30">
        <v>28000</v>
      </c>
      <c r="O5" s="27">
        <v>18000</v>
      </c>
      <c r="P5" s="27">
        <v>25000</v>
      </c>
      <c r="Q5" s="27">
        <v>22310</v>
      </c>
      <c r="R5" s="27">
        <v>24263</v>
      </c>
      <c r="S5" s="27">
        <v>13061</v>
      </c>
      <c r="T5" s="27">
        <v>12131</v>
      </c>
      <c r="U5" s="27">
        <v>27100</v>
      </c>
      <c r="V5" s="27">
        <v>38400</v>
      </c>
      <c r="W5" s="27">
        <v>43368</v>
      </c>
      <c r="X5" s="25">
        <v>24965</v>
      </c>
      <c r="Y5" s="25">
        <v>13500</v>
      </c>
      <c r="Z5" s="39"/>
      <c r="AA5" s="32"/>
      <c r="AB5" s="36"/>
    </row>
    <row r="6" spans="1:28" ht="15.75" thickBot="1" x14ac:dyDescent="0.3">
      <c r="A6" s="4" t="s">
        <v>2</v>
      </c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8" ht="15.75" customHeight="1" x14ac:dyDescent="0.25">
      <c r="A7" s="23"/>
      <c r="B7" s="8">
        <v>1995</v>
      </c>
      <c r="C7" s="8">
        <f>B7+1</f>
        <v>1996</v>
      </c>
      <c r="D7" s="8">
        <f t="shared" ref="D7:X7" si="1">C7+1</f>
        <v>1997</v>
      </c>
      <c r="E7" s="8">
        <f t="shared" si="1"/>
        <v>1998</v>
      </c>
      <c r="F7" s="8">
        <f t="shared" si="1"/>
        <v>1999</v>
      </c>
      <c r="G7" s="8">
        <f t="shared" si="1"/>
        <v>2000</v>
      </c>
      <c r="H7" s="8">
        <f t="shared" si="1"/>
        <v>2001</v>
      </c>
      <c r="I7" s="8">
        <f t="shared" si="1"/>
        <v>2002</v>
      </c>
      <c r="J7" s="8">
        <f t="shared" si="1"/>
        <v>2003</v>
      </c>
      <c r="K7" s="8">
        <f t="shared" si="1"/>
        <v>2004</v>
      </c>
      <c r="L7" s="8">
        <f t="shared" si="1"/>
        <v>2005</v>
      </c>
      <c r="M7" s="8">
        <f t="shared" si="1"/>
        <v>2006</v>
      </c>
      <c r="N7" s="8">
        <f t="shared" si="1"/>
        <v>2007</v>
      </c>
      <c r="O7" s="8">
        <f t="shared" si="1"/>
        <v>2008</v>
      </c>
      <c r="P7" s="8">
        <f t="shared" si="1"/>
        <v>2009</v>
      </c>
      <c r="Q7" s="8">
        <f t="shared" si="1"/>
        <v>2010</v>
      </c>
      <c r="R7" s="8">
        <f t="shared" si="1"/>
        <v>2011</v>
      </c>
      <c r="S7" s="8">
        <f t="shared" si="1"/>
        <v>2012</v>
      </c>
      <c r="T7" s="8">
        <f t="shared" si="1"/>
        <v>2013</v>
      </c>
      <c r="U7" s="8">
        <f t="shared" si="1"/>
        <v>2014</v>
      </c>
      <c r="V7" s="8">
        <f t="shared" si="1"/>
        <v>2015</v>
      </c>
      <c r="W7" s="8">
        <f t="shared" si="1"/>
        <v>2016</v>
      </c>
      <c r="X7" s="8">
        <f t="shared" si="1"/>
        <v>2017</v>
      </c>
      <c r="Y7" s="31" t="s">
        <v>24</v>
      </c>
    </row>
    <row r="8" spans="1:28" ht="15.75" thickBot="1" x14ac:dyDescent="0.3">
      <c r="A8" s="19" t="s">
        <v>2</v>
      </c>
      <c r="B8" s="20">
        <v>29952</v>
      </c>
      <c r="C8" s="20">
        <v>41348</v>
      </c>
      <c r="D8" s="21">
        <v>44549</v>
      </c>
      <c r="E8" s="21">
        <v>45621</v>
      </c>
      <c r="F8" s="21">
        <v>51567</v>
      </c>
      <c r="G8" s="21">
        <v>48704</v>
      </c>
      <c r="H8" s="21">
        <v>51543</v>
      </c>
      <c r="I8" s="21">
        <v>10577</v>
      </c>
      <c r="J8" s="21">
        <v>6565</v>
      </c>
      <c r="K8" s="21">
        <v>43150</v>
      </c>
      <c r="L8" s="21">
        <v>71446</v>
      </c>
      <c r="M8" s="21">
        <v>49099</v>
      </c>
      <c r="N8" s="21">
        <v>40549</v>
      </c>
      <c r="O8" s="21">
        <v>47971</v>
      </c>
      <c r="P8" s="21">
        <v>61363</v>
      </c>
      <c r="Q8" s="21">
        <v>63440</v>
      </c>
      <c r="R8" s="21">
        <v>64576</v>
      </c>
      <c r="S8" s="21">
        <v>89667</v>
      </c>
      <c r="T8" s="21">
        <v>22857</v>
      </c>
      <c r="U8" s="21">
        <v>71133</v>
      </c>
      <c r="V8" s="21">
        <v>108228</v>
      </c>
      <c r="W8" s="21">
        <v>57829</v>
      </c>
      <c r="X8" s="21">
        <v>31599</v>
      </c>
      <c r="Y8" s="37">
        <f>EXP(LN(X8/B8)/22)*1-1</f>
        <v>2.4361158939081307E-3</v>
      </c>
    </row>
    <row r="9" spans="1:28" ht="15.75" thickBot="1" x14ac:dyDescent="0.3">
      <c r="A9" s="4" t="s">
        <v>3</v>
      </c>
      <c r="B9" s="4"/>
      <c r="C9" s="4"/>
    </row>
    <row r="10" spans="1:28" ht="17.25" customHeight="1" x14ac:dyDescent="0.25">
      <c r="A10" s="18"/>
      <c r="B10" s="8">
        <v>1995</v>
      </c>
      <c r="C10" s="8">
        <f>B10+1</f>
        <v>1996</v>
      </c>
      <c r="D10" s="8">
        <f t="shared" ref="D10:X10" si="2">C10+1</f>
        <v>1997</v>
      </c>
      <c r="E10" s="8">
        <f t="shared" si="2"/>
        <v>1998</v>
      </c>
      <c r="F10" s="8">
        <f t="shared" si="2"/>
        <v>1999</v>
      </c>
      <c r="G10" s="8">
        <f t="shared" si="2"/>
        <v>2000</v>
      </c>
      <c r="H10" s="8">
        <f t="shared" si="2"/>
        <v>2001</v>
      </c>
      <c r="I10" s="8">
        <f t="shared" si="2"/>
        <v>2002</v>
      </c>
      <c r="J10" s="8">
        <f t="shared" si="2"/>
        <v>2003</v>
      </c>
      <c r="K10" s="8">
        <f t="shared" si="2"/>
        <v>2004</v>
      </c>
      <c r="L10" s="8">
        <f t="shared" si="2"/>
        <v>2005</v>
      </c>
      <c r="M10" s="8">
        <f t="shared" si="2"/>
        <v>2006</v>
      </c>
      <c r="N10" s="8">
        <f t="shared" si="2"/>
        <v>2007</v>
      </c>
      <c r="O10" s="8">
        <f t="shared" si="2"/>
        <v>2008</v>
      </c>
      <c r="P10" s="8">
        <f t="shared" si="2"/>
        <v>2009</v>
      </c>
      <c r="Q10" s="8">
        <f t="shared" si="2"/>
        <v>2010</v>
      </c>
      <c r="R10" s="8">
        <f t="shared" si="2"/>
        <v>2011</v>
      </c>
      <c r="S10" s="8">
        <f t="shared" si="2"/>
        <v>2012</v>
      </c>
      <c r="T10" s="8">
        <f t="shared" si="2"/>
        <v>2013</v>
      </c>
      <c r="U10" s="8">
        <f t="shared" si="2"/>
        <v>2014</v>
      </c>
      <c r="V10" s="8">
        <f t="shared" si="2"/>
        <v>2015</v>
      </c>
      <c r="W10" s="8">
        <f t="shared" si="2"/>
        <v>2016</v>
      </c>
      <c r="X10" s="8">
        <f t="shared" si="2"/>
        <v>2017</v>
      </c>
      <c r="Y10" s="31" t="s">
        <v>24</v>
      </c>
    </row>
    <row r="11" spans="1:28" ht="15.75" customHeight="1" thickBot="1" x14ac:dyDescent="0.3">
      <c r="A11" s="19" t="s">
        <v>3</v>
      </c>
      <c r="B11" s="20">
        <f>B4*1000/B8</f>
        <v>575.88808760683764</v>
      </c>
      <c r="C11" s="20">
        <f>C4*1000/C8</f>
        <v>632.41269227048463</v>
      </c>
      <c r="D11" s="21">
        <v>629.73355181934494</v>
      </c>
      <c r="E11" s="21">
        <v>598.54014598540152</v>
      </c>
      <c r="F11" s="21">
        <v>606.2404250780537</v>
      </c>
      <c r="G11" s="21">
        <v>669.45220105124838</v>
      </c>
      <c r="H11" s="21">
        <v>522.08835341365466</v>
      </c>
      <c r="I11" s="21">
        <v>416.28060886829917</v>
      </c>
      <c r="J11" s="21">
        <v>838.0807311500381</v>
      </c>
      <c r="K11" s="21">
        <v>466.85979142526077</v>
      </c>
      <c r="L11" s="21">
        <v>688.88391232539254</v>
      </c>
      <c r="M11" s="21">
        <v>526.97610949306511</v>
      </c>
      <c r="N11" s="21">
        <v>419.73908111174137</v>
      </c>
      <c r="O11" s="21">
        <v>393.80042108774052</v>
      </c>
      <c r="P11" s="21">
        <v>241.82324853739223</v>
      </c>
      <c r="Q11" s="21">
        <v>242.43379571248425</v>
      </c>
      <c r="R11" s="21">
        <v>316.38689296333001</v>
      </c>
      <c r="S11" s="21">
        <v>305.93194820837101</v>
      </c>
      <c r="T11" s="21">
        <v>539.79087369296053</v>
      </c>
      <c r="U11" s="21">
        <v>456.08929751310922</v>
      </c>
      <c r="V11" s="21">
        <v>428.24407731825403</v>
      </c>
      <c r="W11" s="21">
        <v>322.86569022462783</v>
      </c>
      <c r="X11" s="21">
        <v>380.96142282983635</v>
      </c>
      <c r="Y11" s="37">
        <f>EXP(LN(X11/B11)/22)*1-1</f>
        <v>-1.8607218380334745E-2</v>
      </c>
    </row>
    <row r="16" spans="1:28" x14ac:dyDescent="0.25">
      <c r="U16" s="24"/>
      <c r="V16" s="26"/>
    </row>
    <row r="18" spans="21:22" x14ac:dyDescent="0.25">
      <c r="V18" s="24"/>
    </row>
    <row r="20" spans="21:22" x14ac:dyDescent="0.25">
      <c r="V20" s="3"/>
    </row>
    <row r="21" spans="21:22" x14ac:dyDescent="0.25">
      <c r="U21" s="24"/>
      <c r="V21" s="2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98"/>
  <sheetViews>
    <sheetView showGridLines="0" topLeftCell="T1" workbookViewId="0">
      <selection activeCell="W22" sqref="W22"/>
    </sheetView>
  </sheetViews>
  <sheetFormatPr defaultColWidth="11.42578125" defaultRowHeight="15" x14ac:dyDescent="0.25"/>
  <cols>
    <col min="1" max="1" width="15" customWidth="1"/>
    <col min="2" max="20" width="9.85546875" customWidth="1"/>
    <col min="21" max="21" width="13" customWidth="1"/>
    <col min="22" max="25" width="11.42578125" customWidth="1"/>
  </cols>
  <sheetData>
    <row r="1" spans="1:30" ht="12.75" customHeight="1" x14ac:dyDescent="0.3">
      <c r="A1" s="6" t="s">
        <v>10</v>
      </c>
      <c r="B1" s="6"/>
      <c r="C1" s="6"/>
    </row>
    <row r="2" spans="1:30" ht="15.75" thickBot="1" x14ac:dyDescent="0.3">
      <c r="A2" s="5" t="s">
        <v>1</v>
      </c>
      <c r="B2" s="5"/>
      <c r="C2" s="5"/>
    </row>
    <row r="3" spans="1:30" s="3" customFormat="1" ht="14.25" customHeight="1" x14ac:dyDescent="0.25">
      <c r="A3" s="7"/>
      <c r="B3" s="8">
        <v>1995</v>
      </c>
      <c r="C3" s="8">
        <f>B3+1</f>
        <v>1996</v>
      </c>
      <c r="D3" s="8">
        <f t="shared" ref="D3:Y3" si="0">C3+1</f>
        <v>1997</v>
      </c>
      <c r="E3" s="8">
        <f t="shared" si="0"/>
        <v>1998</v>
      </c>
      <c r="F3" s="8">
        <f t="shared" si="0"/>
        <v>1999</v>
      </c>
      <c r="G3" s="8">
        <f t="shared" si="0"/>
        <v>2000</v>
      </c>
      <c r="H3" s="8">
        <f t="shared" si="0"/>
        <v>2001</v>
      </c>
      <c r="I3" s="8">
        <f t="shared" si="0"/>
        <v>2002</v>
      </c>
      <c r="J3" s="8">
        <f t="shared" si="0"/>
        <v>2003</v>
      </c>
      <c r="K3" s="8">
        <f t="shared" si="0"/>
        <v>2004</v>
      </c>
      <c r="L3" s="8">
        <f t="shared" si="0"/>
        <v>2005</v>
      </c>
      <c r="M3" s="8">
        <f t="shared" si="0"/>
        <v>2006</v>
      </c>
      <c r="N3" s="8">
        <f t="shared" si="0"/>
        <v>2007</v>
      </c>
      <c r="O3" s="8">
        <f t="shared" si="0"/>
        <v>2008</v>
      </c>
      <c r="P3" s="8">
        <f t="shared" si="0"/>
        <v>2009</v>
      </c>
      <c r="Q3" s="8">
        <f t="shared" si="0"/>
        <v>2010</v>
      </c>
      <c r="R3" s="8">
        <f t="shared" si="0"/>
        <v>2011</v>
      </c>
      <c r="S3" s="8">
        <f t="shared" si="0"/>
        <v>2012</v>
      </c>
      <c r="T3" s="8">
        <f t="shared" si="0"/>
        <v>2013</v>
      </c>
      <c r="U3" s="8">
        <f t="shared" si="0"/>
        <v>2014</v>
      </c>
      <c r="V3" s="8">
        <f t="shared" si="0"/>
        <v>2015</v>
      </c>
      <c r="W3" s="8">
        <f t="shared" si="0"/>
        <v>2016</v>
      </c>
      <c r="X3" s="8">
        <f t="shared" si="0"/>
        <v>2017</v>
      </c>
      <c r="Y3" s="8">
        <f t="shared" si="0"/>
        <v>2018</v>
      </c>
      <c r="Z3" s="38" t="s">
        <v>28</v>
      </c>
      <c r="AA3" s="31" t="s">
        <v>27</v>
      </c>
    </row>
    <row r="4" spans="1:30" x14ac:dyDescent="0.25">
      <c r="A4" s="10" t="s">
        <v>4</v>
      </c>
      <c r="B4" s="11">
        <v>13298</v>
      </c>
      <c r="C4" s="11">
        <v>11256</v>
      </c>
      <c r="D4" s="12">
        <v>8570</v>
      </c>
      <c r="E4" s="12">
        <v>5611</v>
      </c>
      <c r="F4" s="12">
        <v>5017</v>
      </c>
      <c r="G4" s="12">
        <v>3523</v>
      </c>
      <c r="H4" s="12">
        <v>2818</v>
      </c>
      <c r="I4" s="12">
        <v>1970</v>
      </c>
      <c r="J4" s="12">
        <v>1242</v>
      </c>
      <c r="K4" s="12">
        <v>970</v>
      </c>
      <c r="L4" s="12">
        <v>439</v>
      </c>
      <c r="M4" s="12">
        <v>5230</v>
      </c>
      <c r="N4" s="12">
        <v>15514</v>
      </c>
      <c r="O4" s="12">
        <v>36552</v>
      </c>
      <c r="P4" s="12">
        <v>34549</v>
      </c>
      <c r="Q4" s="12">
        <v>55213</v>
      </c>
      <c r="R4" s="12">
        <v>67870</v>
      </c>
      <c r="S4" s="12">
        <v>63087</v>
      </c>
      <c r="T4" s="12">
        <v>58389</v>
      </c>
      <c r="U4" s="12">
        <v>23329</v>
      </c>
      <c r="V4" s="12">
        <v>9799</v>
      </c>
      <c r="W4" s="12">
        <v>14361</v>
      </c>
      <c r="X4" s="12">
        <v>20852</v>
      </c>
      <c r="Y4" s="33"/>
      <c r="Z4" s="34">
        <f>EXP(LN(R4/B4)/16)*1-1</f>
        <v>0.1072437054121369</v>
      </c>
      <c r="AA4" s="35">
        <f>EXP(LN(X4/R4)/6)*1-1</f>
        <v>-0.17855533913808441</v>
      </c>
    </row>
    <row r="5" spans="1:30" ht="15.75" thickBot="1" x14ac:dyDescent="0.3">
      <c r="A5" s="14" t="s">
        <v>5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27"/>
      <c r="N5" s="29">
        <v>5163</v>
      </c>
      <c r="O5" s="27">
        <v>12000</v>
      </c>
      <c r="P5" s="27">
        <v>27000</v>
      </c>
      <c r="Q5" s="27">
        <v>35597</v>
      </c>
      <c r="R5" s="27">
        <v>54140</v>
      </c>
      <c r="S5" s="27">
        <v>55332</v>
      </c>
      <c r="T5" s="27">
        <v>56757</v>
      </c>
      <c r="U5" s="27">
        <v>22687</v>
      </c>
      <c r="V5" s="27">
        <v>7197</v>
      </c>
      <c r="W5" s="27">
        <v>15185</v>
      </c>
      <c r="X5" s="25">
        <v>4900</v>
      </c>
      <c r="Y5" s="25">
        <v>3465</v>
      </c>
      <c r="Z5" s="39"/>
      <c r="AA5" s="32"/>
    </row>
    <row r="6" spans="1:30" ht="15.75" thickBot="1" x14ac:dyDescent="0.3">
      <c r="A6" s="4" t="s">
        <v>2</v>
      </c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30" ht="12.75" customHeight="1" x14ac:dyDescent="0.25">
      <c r="A7" s="23"/>
      <c r="B7" s="8">
        <v>1995</v>
      </c>
      <c r="C7" s="8">
        <f>B7+1</f>
        <v>1996</v>
      </c>
      <c r="D7" s="8">
        <f t="shared" ref="D7:X7" si="1">C7+1</f>
        <v>1997</v>
      </c>
      <c r="E7" s="8">
        <f t="shared" si="1"/>
        <v>1998</v>
      </c>
      <c r="F7" s="8">
        <f t="shared" si="1"/>
        <v>1999</v>
      </c>
      <c r="G7" s="8">
        <f t="shared" si="1"/>
        <v>2000</v>
      </c>
      <c r="H7" s="8">
        <f t="shared" si="1"/>
        <v>2001</v>
      </c>
      <c r="I7" s="8">
        <f t="shared" si="1"/>
        <v>2002</v>
      </c>
      <c r="J7" s="8">
        <f t="shared" si="1"/>
        <v>2003</v>
      </c>
      <c r="K7" s="8">
        <f t="shared" si="1"/>
        <v>2004</v>
      </c>
      <c r="L7" s="8">
        <f t="shared" si="1"/>
        <v>2005</v>
      </c>
      <c r="M7" s="8">
        <f t="shared" si="1"/>
        <v>2006</v>
      </c>
      <c r="N7" s="8">
        <f t="shared" si="1"/>
        <v>2007</v>
      </c>
      <c r="O7" s="8">
        <f t="shared" si="1"/>
        <v>2008</v>
      </c>
      <c r="P7" s="8">
        <f t="shared" si="1"/>
        <v>2009</v>
      </c>
      <c r="Q7" s="8">
        <f t="shared" si="1"/>
        <v>2010</v>
      </c>
      <c r="R7" s="8">
        <f t="shared" si="1"/>
        <v>2011</v>
      </c>
      <c r="S7" s="8">
        <f t="shared" si="1"/>
        <v>2012</v>
      </c>
      <c r="T7" s="8">
        <f t="shared" si="1"/>
        <v>2013</v>
      </c>
      <c r="U7" s="8">
        <f t="shared" si="1"/>
        <v>2014</v>
      </c>
      <c r="V7" s="8">
        <f t="shared" si="1"/>
        <v>2015</v>
      </c>
      <c r="W7" s="8">
        <f t="shared" si="1"/>
        <v>2016</v>
      </c>
      <c r="X7" s="8">
        <f t="shared" si="1"/>
        <v>2017</v>
      </c>
      <c r="Y7" s="31" t="s">
        <v>24</v>
      </c>
    </row>
    <row r="8" spans="1:30" ht="15.75" thickBot="1" x14ac:dyDescent="0.3">
      <c r="A8" s="19" t="s">
        <v>2</v>
      </c>
      <c r="B8" s="20">
        <v>14784</v>
      </c>
      <c r="C8" s="20">
        <v>12248</v>
      </c>
      <c r="D8" s="21">
        <v>7972</v>
      </c>
      <c r="E8" s="21">
        <v>5791</v>
      </c>
      <c r="F8" s="21">
        <v>5199</v>
      </c>
      <c r="G8" s="21">
        <v>3548</v>
      </c>
      <c r="H8" s="21">
        <v>2747</v>
      </c>
      <c r="I8" s="21">
        <v>2214</v>
      </c>
      <c r="J8" s="21">
        <v>1502</v>
      </c>
      <c r="K8" s="21">
        <v>1200</v>
      </c>
      <c r="L8" s="21">
        <v>715</v>
      </c>
      <c r="M8" s="21">
        <v>4673</v>
      </c>
      <c r="N8" s="21">
        <v>12517</v>
      </c>
      <c r="O8" s="21">
        <v>30460</v>
      </c>
      <c r="P8" s="21">
        <v>14460</v>
      </c>
      <c r="Q8" s="21">
        <v>50606</v>
      </c>
      <c r="R8" s="21">
        <v>62146</v>
      </c>
      <c r="S8" s="21">
        <v>57361</v>
      </c>
      <c r="T8" s="21">
        <v>62953</v>
      </c>
      <c r="U8" s="21">
        <v>29672</v>
      </c>
      <c r="V8" s="21">
        <v>9856</v>
      </c>
      <c r="W8" s="21">
        <v>21741</v>
      </c>
      <c r="X8" s="21">
        <v>24532</v>
      </c>
      <c r="Y8" s="37">
        <f>EXP(LN(X8/B8)/22)*1-1</f>
        <v>2.3286673577933348E-2</v>
      </c>
    </row>
    <row r="9" spans="1:30" ht="15.75" thickBot="1" x14ac:dyDescent="0.3">
      <c r="A9" s="4" t="s">
        <v>3</v>
      </c>
      <c r="B9" s="4"/>
      <c r="C9" s="4"/>
    </row>
    <row r="10" spans="1:30" ht="14.25" customHeight="1" x14ac:dyDescent="0.25">
      <c r="A10" s="18"/>
      <c r="B10" s="8">
        <v>1995</v>
      </c>
      <c r="C10" s="8">
        <f>B10+1</f>
        <v>1996</v>
      </c>
      <c r="D10" s="8">
        <f t="shared" ref="D10:X10" si="2">C10+1</f>
        <v>1997</v>
      </c>
      <c r="E10" s="8">
        <f t="shared" si="2"/>
        <v>1998</v>
      </c>
      <c r="F10" s="8">
        <f t="shared" si="2"/>
        <v>1999</v>
      </c>
      <c r="G10" s="8">
        <f t="shared" si="2"/>
        <v>2000</v>
      </c>
      <c r="H10" s="8">
        <f t="shared" si="2"/>
        <v>2001</v>
      </c>
      <c r="I10" s="8">
        <f t="shared" si="2"/>
        <v>2002</v>
      </c>
      <c r="J10" s="8">
        <f t="shared" si="2"/>
        <v>2003</v>
      </c>
      <c r="K10" s="8">
        <f t="shared" si="2"/>
        <v>2004</v>
      </c>
      <c r="L10" s="8">
        <f t="shared" si="2"/>
        <v>2005</v>
      </c>
      <c r="M10" s="8">
        <f t="shared" si="2"/>
        <v>2006</v>
      </c>
      <c r="N10" s="8">
        <f t="shared" si="2"/>
        <v>2007</v>
      </c>
      <c r="O10" s="8">
        <f t="shared" si="2"/>
        <v>2008</v>
      </c>
      <c r="P10" s="8">
        <f t="shared" si="2"/>
        <v>2009</v>
      </c>
      <c r="Q10" s="8">
        <f t="shared" si="2"/>
        <v>2010</v>
      </c>
      <c r="R10" s="8">
        <f t="shared" si="2"/>
        <v>2011</v>
      </c>
      <c r="S10" s="8">
        <f t="shared" si="2"/>
        <v>2012</v>
      </c>
      <c r="T10" s="8">
        <f t="shared" si="2"/>
        <v>2013</v>
      </c>
      <c r="U10" s="8">
        <f t="shared" si="2"/>
        <v>2014</v>
      </c>
      <c r="V10" s="8">
        <f t="shared" si="2"/>
        <v>2015</v>
      </c>
      <c r="W10" s="8">
        <f t="shared" si="2"/>
        <v>2016</v>
      </c>
      <c r="X10" s="9">
        <f t="shared" si="2"/>
        <v>2017</v>
      </c>
      <c r="Y10" s="31" t="s">
        <v>24</v>
      </c>
    </row>
    <row r="11" spans="1:30" ht="12.75" customHeight="1" thickBot="1" x14ac:dyDescent="0.3">
      <c r="A11" s="19" t="s">
        <v>3</v>
      </c>
      <c r="B11" s="20">
        <f>B4*1000/B8</f>
        <v>899.48593073593076</v>
      </c>
      <c r="C11" s="20">
        <f>C4*1000/C8</f>
        <v>919.00718484650554</v>
      </c>
      <c r="D11" s="21">
        <v>1075.0125439036628</v>
      </c>
      <c r="E11" s="21">
        <v>968.91728544292869</v>
      </c>
      <c r="F11" s="21">
        <v>964.99326793614159</v>
      </c>
      <c r="G11" s="21">
        <v>992.95377677564818</v>
      </c>
      <c r="H11" s="21">
        <v>1025.8463778667638</v>
      </c>
      <c r="I11" s="21">
        <v>889.7922312556459</v>
      </c>
      <c r="J11" s="21">
        <v>826.89747003994671</v>
      </c>
      <c r="K11" s="21">
        <v>808.33333333333337</v>
      </c>
      <c r="L11" s="21">
        <v>613.98601398601397</v>
      </c>
      <c r="M11" s="21">
        <v>1119.1953777016906</v>
      </c>
      <c r="N11" s="21">
        <v>1239.4343692578093</v>
      </c>
      <c r="O11" s="21">
        <v>1200</v>
      </c>
      <c r="P11" s="21">
        <v>2389.2807745504842</v>
      </c>
      <c r="Q11" s="21">
        <v>1091.0366359720192</v>
      </c>
      <c r="R11" s="21">
        <v>1092.1056866089532</v>
      </c>
      <c r="S11" s="21">
        <v>1099.8239221770889</v>
      </c>
      <c r="T11" s="21">
        <v>927.50146935015005</v>
      </c>
      <c r="U11" s="21">
        <v>786.22944189808572</v>
      </c>
      <c r="V11" s="21">
        <v>994.21672077922074</v>
      </c>
      <c r="W11" s="21">
        <v>660.54919276942178</v>
      </c>
      <c r="X11" s="22">
        <v>849.99184738300994</v>
      </c>
      <c r="Y11" s="37">
        <f>EXP(LN(X11/B11)/22)*1-1</f>
        <v>-2.5692689432987859E-3</v>
      </c>
    </row>
    <row r="14" spans="1:30" ht="15.75" thickBot="1" x14ac:dyDescent="0.3"/>
    <row r="15" spans="1:30" x14ac:dyDescent="0.25">
      <c r="Y15" s="57"/>
      <c r="Z15" s="97" t="s">
        <v>38</v>
      </c>
      <c r="AA15" s="97"/>
      <c r="AB15" s="97"/>
      <c r="AC15" s="97"/>
      <c r="AD15" s="98"/>
    </row>
    <row r="16" spans="1:30" x14ac:dyDescent="0.25">
      <c r="U16" s="24"/>
      <c r="V16" s="26"/>
      <c r="Y16" s="58"/>
      <c r="Z16" s="99" t="s">
        <v>35</v>
      </c>
      <c r="AA16" s="100"/>
      <c r="AB16" s="101" t="s">
        <v>36</v>
      </c>
      <c r="AC16" s="100"/>
      <c r="AD16" s="50" t="s">
        <v>37</v>
      </c>
    </row>
    <row r="17" spans="21:30" x14ac:dyDescent="0.25">
      <c r="Y17" s="59"/>
      <c r="Z17" s="42" t="s">
        <v>4</v>
      </c>
      <c r="AA17" s="43" t="s">
        <v>5</v>
      </c>
      <c r="AB17" s="47" t="s">
        <v>4</v>
      </c>
      <c r="AC17" s="43" t="s">
        <v>5</v>
      </c>
      <c r="AD17" s="51" t="s">
        <v>4</v>
      </c>
    </row>
    <row r="18" spans="21:30" x14ac:dyDescent="0.25">
      <c r="V18" s="24"/>
      <c r="Y18" s="60">
        <v>1995</v>
      </c>
      <c r="Z18" s="44">
        <v>13298</v>
      </c>
      <c r="AA18" s="45"/>
      <c r="AB18" s="48">
        <v>17249</v>
      </c>
      <c r="AC18" s="46"/>
      <c r="AD18" s="52">
        <v>2716</v>
      </c>
    </row>
    <row r="19" spans="21:30" x14ac:dyDescent="0.25">
      <c r="Y19" s="60">
        <v>1996</v>
      </c>
      <c r="Z19" s="44">
        <v>11256</v>
      </c>
      <c r="AA19" s="45"/>
      <c r="AB19" s="48">
        <v>26149</v>
      </c>
      <c r="AC19" s="46"/>
      <c r="AD19" s="52">
        <v>6345</v>
      </c>
    </row>
    <row r="20" spans="21:30" x14ac:dyDescent="0.25">
      <c r="V20" s="3"/>
      <c r="Y20" s="60">
        <v>1997</v>
      </c>
      <c r="Z20" s="44">
        <v>8570</v>
      </c>
      <c r="AA20" s="45"/>
      <c r="AB20" s="48">
        <v>28054</v>
      </c>
      <c r="AC20" s="46"/>
      <c r="AD20" s="52">
        <v>6518</v>
      </c>
    </row>
    <row r="21" spans="21:30" x14ac:dyDescent="0.25">
      <c r="U21" s="24"/>
      <c r="V21" s="26"/>
      <c r="Y21" s="60">
        <v>1998</v>
      </c>
      <c r="Z21" s="44">
        <v>5611</v>
      </c>
      <c r="AA21" s="45"/>
      <c r="AB21" s="48">
        <v>27306</v>
      </c>
      <c r="AC21" s="46"/>
      <c r="AD21" s="52">
        <v>5680</v>
      </c>
    </row>
    <row r="22" spans="21:30" x14ac:dyDescent="0.25">
      <c r="Y22" s="60">
        <v>1999</v>
      </c>
      <c r="Z22" s="44">
        <v>5017</v>
      </c>
      <c r="AA22" s="45"/>
      <c r="AB22" s="48">
        <v>31262</v>
      </c>
      <c r="AC22" s="46"/>
      <c r="AD22" s="52">
        <v>5207</v>
      </c>
    </row>
    <row r="23" spans="21:30" x14ac:dyDescent="0.25">
      <c r="Y23" s="60">
        <v>2000</v>
      </c>
      <c r="Z23" s="44">
        <v>3523</v>
      </c>
      <c r="AA23" s="45"/>
      <c r="AB23" s="48">
        <v>32605</v>
      </c>
      <c r="AC23" s="46"/>
      <c r="AD23" s="52">
        <v>4495</v>
      </c>
    </row>
    <row r="24" spans="21:30" x14ac:dyDescent="0.25">
      <c r="Y24" s="60">
        <v>2001</v>
      </c>
      <c r="Z24" s="44">
        <v>2818</v>
      </c>
      <c r="AA24" s="45"/>
      <c r="AB24" s="48">
        <v>26910</v>
      </c>
      <c r="AC24" s="46"/>
      <c r="AD24" s="52">
        <v>4437</v>
      </c>
    </row>
    <row r="25" spans="21:30" x14ac:dyDescent="0.25">
      <c r="Y25" s="60">
        <v>2002</v>
      </c>
      <c r="Z25" s="44">
        <v>1970</v>
      </c>
      <c r="AA25" s="45"/>
      <c r="AB25" s="48">
        <v>4403</v>
      </c>
      <c r="AC25" s="46"/>
      <c r="AD25" s="52">
        <v>4384</v>
      </c>
    </row>
    <row r="26" spans="21:30" x14ac:dyDescent="0.25">
      <c r="Y26" s="60">
        <v>2003</v>
      </c>
      <c r="Z26" s="44">
        <v>1242</v>
      </c>
      <c r="AA26" s="45"/>
      <c r="AB26" s="48">
        <v>5502</v>
      </c>
      <c r="AC26" s="46"/>
      <c r="AD26" s="52">
        <v>3799</v>
      </c>
    </row>
    <row r="27" spans="21:30" x14ac:dyDescent="0.25">
      <c r="Y27" s="60">
        <v>2004</v>
      </c>
      <c r="Z27" s="44">
        <v>970</v>
      </c>
      <c r="AA27" s="45"/>
      <c r="AB27" s="48">
        <v>20145</v>
      </c>
      <c r="AC27" s="46"/>
      <c r="AD27" s="52">
        <v>2900</v>
      </c>
    </row>
    <row r="28" spans="21:30" x14ac:dyDescent="0.25">
      <c r="Y28" s="60">
        <v>2005</v>
      </c>
      <c r="Z28" s="44">
        <v>439</v>
      </c>
      <c r="AA28" s="45"/>
      <c r="AB28" s="48">
        <v>49218</v>
      </c>
      <c r="AC28" s="46"/>
      <c r="AD28" s="52">
        <v>3491</v>
      </c>
    </row>
    <row r="29" spans="21:30" x14ac:dyDescent="0.25">
      <c r="Y29" s="60">
        <v>2006</v>
      </c>
      <c r="Z29" s="44">
        <v>5230</v>
      </c>
      <c r="AA29" s="45"/>
      <c r="AB29" s="48">
        <v>25874</v>
      </c>
      <c r="AC29" s="46"/>
      <c r="AD29" s="52">
        <v>23871</v>
      </c>
    </row>
    <row r="30" spans="21:30" x14ac:dyDescent="0.25">
      <c r="Y30" s="60">
        <v>2007</v>
      </c>
      <c r="Z30" s="44">
        <v>15514</v>
      </c>
      <c r="AA30" s="46">
        <v>5163</v>
      </c>
      <c r="AB30" s="48">
        <v>17020</v>
      </c>
      <c r="AC30" s="46">
        <v>28000</v>
      </c>
      <c r="AD30" s="52">
        <v>42799</v>
      </c>
    </row>
    <row r="31" spans="21:30" x14ac:dyDescent="0.25">
      <c r="Y31" s="60">
        <v>2008</v>
      </c>
      <c r="Z31" s="44">
        <v>36552</v>
      </c>
      <c r="AA31" s="46">
        <v>12000</v>
      </c>
      <c r="AB31" s="48">
        <v>18891</v>
      </c>
      <c r="AC31" s="46">
        <v>18000</v>
      </c>
      <c r="AD31" s="52">
        <v>50952</v>
      </c>
    </row>
    <row r="32" spans="21:30" x14ac:dyDescent="0.25">
      <c r="Y32" s="60">
        <v>2009</v>
      </c>
      <c r="Z32" s="44">
        <v>34549</v>
      </c>
      <c r="AA32" s="46">
        <v>27000</v>
      </c>
      <c r="AB32" s="48">
        <v>14839</v>
      </c>
      <c r="AC32" s="46">
        <v>25000</v>
      </c>
      <c r="AD32" s="52">
        <v>54420</v>
      </c>
    </row>
    <row r="33" spans="25:30" x14ac:dyDescent="0.25">
      <c r="Y33" s="60">
        <v>2010</v>
      </c>
      <c r="Z33" s="44">
        <v>55213</v>
      </c>
      <c r="AA33" s="46">
        <v>35597</v>
      </c>
      <c r="AB33" s="48">
        <v>15380</v>
      </c>
      <c r="AC33" s="46">
        <v>22310</v>
      </c>
      <c r="AD33" s="52">
        <v>65702</v>
      </c>
    </row>
    <row r="34" spans="25:30" x14ac:dyDescent="0.25">
      <c r="Y34" s="60">
        <v>2011</v>
      </c>
      <c r="Z34" s="44">
        <v>67870</v>
      </c>
      <c r="AA34" s="46">
        <v>54140</v>
      </c>
      <c r="AB34" s="48">
        <v>20431</v>
      </c>
      <c r="AC34" s="46">
        <v>24263</v>
      </c>
      <c r="AD34" s="52">
        <v>49777</v>
      </c>
    </row>
    <row r="35" spans="25:30" x14ac:dyDescent="0.25">
      <c r="Y35" s="60">
        <v>2012</v>
      </c>
      <c r="Z35" s="44">
        <v>63087</v>
      </c>
      <c r="AA35" s="46">
        <v>55332</v>
      </c>
      <c r="AB35" s="48">
        <v>27432</v>
      </c>
      <c r="AC35" s="46">
        <v>13061</v>
      </c>
      <c r="AD35" s="52">
        <v>41833</v>
      </c>
    </row>
    <row r="36" spans="25:30" x14ac:dyDescent="0.25">
      <c r="Y36" s="60">
        <v>2013</v>
      </c>
      <c r="Z36" s="44">
        <v>58389</v>
      </c>
      <c r="AA36" s="46">
        <v>56757</v>
      </c>
      <c r="AB36" s="48">
        <v>12338</v>
      </c>
      <c r="AC36" s="46">
        <v>12131</v>
      </c>
      <c r="AD36" s="52">
        <v>17678</v>
      </c>
    </row>
    <row r="37" spans="25:30" x14ac:dyDescent="0.25">
      <c r="Y37" s="60">
        <v>2014</v>
      </c>
      <c r="Z37" s="44">
        <v>23329</v>
      </c>
      <c r="AA37" s="46">
        <v>22687</v>
      </c>
      <c r="AB37" s="48">
        <v>32443</v>
      </c>
      <c r="AC37" s="46">
        <v>27100</v>
      </c>
      <c r="AD37" s="52">
        <v>5556</v>
      </c>
    </row>
    <row r="38" spans="25:30" x14ac:dyDescent="0.25">
      <c r="Y38" s="60">
        <v>2015</v>
      </c>
      <c r="Z38" s="44">
        <v>9799</v>
      </c>
      <c r="AA38" s="46">
        <v>7197</v>
      </c>
      <c r="AB38" s="48">
        <v>46348</v>
      </c>
      <c r="AC38" s="46">
        <v>38400</v>
      </c>
      <c r="AD38" s="52">
        <v>5061</v>
      </c>
    </row>
    <row r="39" spans="25:30" x14ac:dyDescent="0.25">
      <c r="Y39" s="60">
        <v>2016</v>
      </c>
      <c r="Z39" s="44">
        <v>14361</v>
      </c>
      <c r="AA39" s="46">
        <v>15185</v>
      </c>
      <c r="AB39" s="48">
        <v>18671</v>
      </c>
      <c r="AC39" s="46">
        <v>43368</v>
      </c>
      <c r="AD39" s="52">
        <v>8000</v>
      </c>
    </row>
    <row r="40" spans="25:30" x14ac:dyDescent="0.25">
      <c r="Y40" s="60">
        <v>2017</v>
      </c>
      <c r="Z40" s="44">
        <v>20852</v>
      </c>
      <c r="AA40" s="46">
        <v>4900</v>
      </c>
      <c r="AB40" s="49">
        <v>12038</v>
      </c>
      <c r="AC40" s="46">
        <v>24965</v>
      </c>
      <c r="AD40" s="52">
        <v>8000</v>
      </c>
    </row>
    <row r="41" spans="25:30" ht="15.75" thickBot="1" x14ac:dyDescent="0.3">
      <c r="Y41" s="61">
        <v>2018</v>
      </c>
      <c r="Z41" s="39"/>
      <c r="AA41" s="53">
        <v>3465</v>
      </c>
      <c r="AB41" s="54"/>
      <c r="AC41" s="53">
        <v>13500</v>
      </c>
      <c r="AD41" s="32"/>
    </row>
    <row r="43" spans="25:30" ht="15.75" thickBot="1" x14ac:dyDescent="0.3"/>
    <row r="44" spans="25:30" x14ac:dyDescent="0.25">
      <c r="Y44" s="57"/>
      <c r="Z44" s="102" t="s">
        <v>39</v>
      </c>
      <c r="AA44" s="97"/>
      <c r="AB44" s="98"/>
    </row>
    <row r="45" spans="25:30" x14ac:dyDescent="0.25">
      <c r="Y45" s="58"/>
      <c r="Z45" s="62" t="s">
        <v>35</v>
      </c>
      <c r="AA45" s="63" t="s">
        <v>36</v>
      </c>
      <c r="AB45" s="50" t="s">
        <v>37</v>
      </c>
    </row>
    <row r="46" spans="25:30" x14ac:dyDescent="0.25">
      <c r="Y46" s="59"/>
      <c r="Z46" s="42" t="s">
        <v>4</v>
      </c>
      <c r="AA46" s="47" t="s">
        <v>4</v>
      </c>
      <c r="AB46" s="51" t="s">
        <v>4</v>
      </c>
    </row>
    <row r="47" spans="25:30" x14ac:dyDescent="0.25">
      <c r="Y47" s="64">
        <v>1995</v>
      </c>
      <c r="Z47" s="44">
        <v>14784</v>
      </c>
      <c r="AA47" s="48">
        <v>29952</v>
      </c>
      <c r="AB47" s="52">
        <v>1628</v>
      </c>
    </row>
    <row r="48" spans="25:30" x14ac:dyDescent="0.25">
      <c r="Y48" s="64">
        <v>1996</v>
      </c>
      <c r="Z48" s="44">
        <v>12248</v>
      </c>
      <c r="AA48" s="48">
        <v>41348</v>
      </c>
      <c r="AB48" s="52">
        <v>2175</v>
      </c>
    </row>
    <row r="49" spans="25:28" x14ac:dyDescent="0.25">
      <c r="Y49" s="64">
        <v>1997</v>
      </c>
      <c r="Z49" s="44">
        <v>7972</v>
      </c>
      <c r="AA49" s="48">
        <v>44549</v>
      </c>
      <c r="AB49" s="52">
        <v>2259</v>
      </c>
    </row>
    <row r="50" spans="25:28" x14ac:dyDescent="0.25">
      <c r="Y50" s="64">
        <v>1998</v>
      </c>
      <c r="Z50" s="44">
        <v>5791</v>
      </c>
      <c r="AA50" s="48">
        <v>45621</v>
      </c>
      <c r="AB50" s="52">
        <v>2020</v>
      </c>
    </row>
    <row r="51" spans="25:28" x14ac:dyDescent="0.25">
      <c r="Y51" s="64">
        <v>1999</v>
      </c>
      <c r="Z51" s="44">
        <v>5199</v>
      </c>
      <c r="AA51" s="48">
        <v>51567</v>
      </c>
      <c r="AB51" s="52">
        <v>1893</v>
      </c>
    </row>
    <row r="52" spans="25:28" x14ac:dyDescent="0.25">
      <c r="Y52" s="64">
        <v>2000</v>
      </c>
      <c r="Z52" s="44">
        <v>3548</v>
      </c>
      <c r="AA52" s="48">
        <v>48704</v>
      </c>
      <c r="AB52" s="52">
        <v>1691</v>
      </c>
    </row>
    <row r="53" spans="25:28" x14ac:dyDescent="0.25">
      <c r="Y53" s="64">
        <v>2001</v>
      </c>
      <c r="Z53" s="44">
        <v>2747</v>
      </c>
      <c r="AA53" s="48">
        <v>51543</v>
      </c>
      <c r="AB53" s="52">
        <v>1610</v>
      </c>
    </row>
    <row r="54" spans="25:28" x14ac:dyDescent="0.25">
      <c r="Y54" s="64">
        <v>2002</v>
      </c>
      <c r="Z54" s="44">
        <v>2214</v>
      </c>
      <c r="AA54" s="48">
        <v>10577</v>
      </c>
      <c r="AB54" s="52">
        <v>1435</v>
      </c>
    </row>
    <row r="55" spans="25:28" x14ac:dyDescent="0.25">
      <c r="Y55" s="64">
        <v>2003</v>
      </c>
      <c r="Z55" s="44">
        <v>1502</v>
      </c>
      <c r="AA55" s="48">
        <v>6565</v>
      </c>
      <c r="AB55" s="52">
        <v>1201</v>
      </c>
    </row>
    <row r="56" spans="25:28" x14ac:dyDescent="0.25">
      <c r="Y56" s="64">
        <v>2004</v>
      </c>
      <c r="Z56" s="44">
        <v>1200</v>
      </c>
      <c r="AA56" s="48">
        <v>43150</v>
      </c>
      <c r="AB56" s="52">
        <v>1275</v>
      </c>
    </row>
    <row r="57" spans="25:28" x14ac:dyDescent="0.25">
      <c r="Y57" s="64">
        <v>2005</v>
      </c>
      <c r="Z57" s="44">
        <v>715</v>
      </c>
      <c r="AA57" s="48">
        <v>71446</v>
      </c>
      <c r="AB57" s="52">
        <v>1932</v>
      </c>
    </row>
    <row r="58" spans="25:28" x14ac:dyDescent="0.25">
      <c r="Y58" s="64">
        <v>2006</v>
      </c>
      <c r="Z58" s="44">
        <v>4673</v>
      </c>
      <c r="AA58" s="48">
        <v>49099</v>
      </c>
      <c r="AB58" s="52">
        <v>13347</v>
      </c>
    </row>
    <row r="59" spans="25:28" x14ac:dyDescent="0.25">
      <c r="Y59" s="64">
        <v>2007</v>
      </c>
      <c r="Z59" s="44">
        <v>12517</v>
      </c>
      <c r="AA59" s="48">
        <v>40549</v>
      </c>
      <c r="AB59" s="52">
        <v>25389</v>
      </c>
    </row>
    <row r="60" spans="25:28" x14ac:dyDescent="0.25">
      <c r="Y60" s="64">
        <v>2008</v>
      </c>
      <c r="Z60" s="44">
        <v>30460</v>
      </c>
      <c r="AA60" s="48">
        <v>47971</v>
      </c>
      <c r="AB60" s="52">
        <v>30354</v>
      </c>
    </row>
    <row r="61" spans="25:28" x14ac:dyDescent="0.25">
      <c r="Y61" s="64">
        <v>2009</v>
      </c>
      <c r="Z61" s="44">
        <v>14460</v>
      </c>
      <c r="AA61" s="48">
        <v>61363</v>
      </c>
      <c r="AB61" s="52">
        <v>30235</v>
      </c>
    </row>
    <row r="62" spans="25:28" x14ac:dyDescent="0.25">
      <c r="Y62" s="64">
        <v>2010</v>
      </c>
      <c r="Z62" s="44">
        <v>50606</v>
      </c>
      <c r="AA62" s="48">
        <v>63440</v>
      </c>
      <c r="AB62" s="52">
        <v>40949</v>
      </c>
    </row>
    <row r="63" spans="25:28" x14ac:dyDescent="0.25">
      <c r="Y63" s="64">
        <v>2011</v>
      </c>
      <c r="Z63" s="44">
        <v>62146</v>
      </c>
      <c r="AA63" s="48">
        <v>64576</v>
      </c>
      <c r="AB63" s="52">
        <v>42215</v>
      </c>
    </row>
    <row r="64" spans="25:28" x14ac:dyDescent="0.25">
      <c r="Y64" s="64">
        <v>2012</v>
      </c>
      <c r="Z64" s="44">
        <v>57361</v>
      </c>
      <c r="AA64" s="48">
        <v>89667</v>
      </c>
      <c r="AB64" s="52">
        <v>34430</v>
      </c>
    </row>
    <row r="65" spans="25:28" x14ac:dyDescent="0.25">
      <c r="Y65" s="64">
        <v>2013</v>
      </c>
      <c r="Z65" s="44">
        <v>62953</v>
      </c>
      <c r="AA65" s="48">
        <v>22857</v>
      </c>
      <c r="AB65" s="52">
        <v>15629</v>
      </c>
    </row>
    <row r="66" spans="25:28" x14ac:dyDescent="0.25">
      <c r="Y66" s="64">
        <v>2014</v>
      </c>
      <c r="Z66" s="44">
        <v>29672</v>
      </c>
      <c r="AA66" s="48">
        <v>71133</v>
      </c>
      <c r="AB66" s="52">
        <v>5556</v>
      </c>
    </row>
    <row r="67" spans="25:28" x14ac:dyDescent="0.25">
      <c r="Y67" s="64">
        <v>2015</v>
      </c>
      <c r="Z67" s="44">
        <v>9856</v>
      </c>
      <c r="AA67" s="48">
        <v>108228</v>
      </c>
      <c r="AB67" s="52">
        <v>5496</v>
      </c>
    </row>
    <row r="68" spans="25:28" x14ac:dyDescent="0.25">
      <c r="Y68" s="64">
        <v>2016</v>
      </c>
      <c r="Z68" s="44">
        <v>21741</v>
      </c>
      <c r="AA68" s="48">
        <v>57829</v>
      </c>
      <c r="AB68" s="52">
        <v>7000</v>
      </c>
    </row>
    <row r="69" spans="25:28" x14ac:dyDescent="0.25">
      <c r="Y69" s="64">
        <v>2017</v>
      </c>
      <c r="Z69" s="44">
        <v>24532</v>
      </c>
      <c r="AA69" s="48">
        <v>31599</v>
      </c>
      <c r="AB69" s="52">
        <v>8000</v>
      </c>
    </row>
    <row r="70" spans="25:28" ht="15.75" thickBot="1" x14ac:dyDescent="0.3">
      <c r="Y70" s="65">
        <v>2018</v>
      </c>
      <c r="Z70" s="39"/>
      <c r="AA70" s="54"/>
      <c r="AB70" s="32"/>
    </row>
    <row r="71" spans="25:28" ht="15.75" thickBot="1" x14ac:dyDescent="0.3"/>
    <row r="72" spans="25:28" x14ac:dyDescent="0.25">
      <c r="Y72" s="57"/>
      <c r="Z72" s="102" t="s">
        <v>40</v>
      </c>
      <c r="AA72" s="97"/>
      <c r="AB72" s="98"/>
    </row>
    <row r="73" spans="25:28" x14ac:dyDescent="0.25">
      <c r="Y73" s="58"/>
      <c r="Z73" s="62" t="s">
        <v>35</v>
      </c>
      <c r="AA73" s="63" t="s">
        <v>36</v>
      </c>
      <c r="AB73" s="50" t="s">
        <v>37</v>
      </c>
    </row>
    <row r="74" spans="25:28" x14ac:dyDescent="0.25">
      <c r="Y74" s="59"/>
      <c r="Z74" s="42" t="s">
        <v>4</v>
      </c>
      <c r="AA74" s="47" t="s">
        <v>4</v>
      </c>
      <c r="AB74" s="51" t="s">
        <v>4</v>
      </c>
    </row>
    <row r="75" spans="25:28" x14ac:dyDescent="0.25">
      <c r="Y75" s="64">
        <v>1995</v>
      </c>
      <c r="Z75" s="44">
        <v>899.48593073593076</v>
      </c>
      <c r="AA75" s="48">
        <v>575.88808760683764</v>
      </c>
      <c r="AB75" s="52">
        <v>1668.3046683046682</v>
      </c>
    </row>
    <row r="76" spans="25:28" x14ac:dyDescent="0.25">
      <c r="Y76" s="64">
        <v>1996</v>
      </c>
      <c r="Z76" s="44">
        <v>919.00718484650554</v>
      </c>
      <c r="AA76" s="48">
        <v>632.41269227048463</v>
      </c>
      <c r="AB76" s="52">
        <v>2917.2413793103447</v>
      </c>
    </row>
    <row r="77" spans="25:28" x14ac:dyDescent="0.25">
      <c r="Y77" s="64">
        <v>1997</v>
      </c>
      <c r="Z77" s="44">
        <v>1075.0125439036628</v>
      </c>
      <c r="AA77" s="48">
        <v>629.73355181934494</v>
      </c>
      <c r="AB77" s="52">
        <v>2885.3474988933153</v>
      </c>
    </row>
    <row r="78" spans="25:28" x14ac:dyDescent="0.25">
      <c r="Y78" s="64">
        <v>1998</v>
      </c>
      <c r="Z78" s="44">
        <v>968.91728544292869</v>
      </c>
      <c r="AA78" s="48">
        <v>598.54014598540152</v>
      </c>
      <c r="AB78" s="52">
        <v>2811.8811881188117</v>
      </c>
    </row>
    <row r="79" spans="25:28" x14ac:dyDescent="0.25">
      <c r="Y79" s="64">
        <v>1999</v>
      </c>
      <c r="Z79" s="44">
        <v>964.99326793614159</v>
      </c>
      <c r="AA79" s="48">
        <v>606.2404250780537</v>
      </c>
      <c r="AB79" s="52">
        <v>2750.6603275224511</v>
      </c>
    </row>
    <row r="80" spans="25:28" x14ac:dyDescent="0.25">
      <c r="Y80" s="64">
        <v>2000</v>
      </c>
      <c r="Z80" s="44">
        <v>992.95377677564818</v>
      </c>
      <c r="AA80" s="48">
        <v>669.45220105124838</v>
      </c>
      <c r="AB80" s="52">
        <v>2658.1904198698994</v>
      </c>
    </row>
    <row r="81" spans="25:28" x14ac:dyDescent="0.25">
      <c r="Y81" s="64">
        <v>2001</v>
      </c>
      <c r="Z81" s="44">
        <v>1025.8463778667638</v>
      </c>
      <c r="AA81" s="48">
        <v>522.08835341365466</v>
      </c>
      <c r="AB81" s="52">
        <v>2755.9006211180126</v>
      </c>
    </row>
    <row r="82" spans="25:28" x14ac:dyDescent="0.25">
      <c r="Y82" s="64">
        <v>2002</v>
      </c>
      <c r="Z82" s="44">
        <v>889.7922312556459</v>
      </c>
      <c r="AA82" s="48">
        <v>416.28060886829917</v>
      </c>
      <c r="AB82" s="52">
        <v>3055.0522648083625</v>
      </c>
    </row>
    <row r="83" spans="25:28" x14ac:dyDescent="0.25">
      <c r="Y83" s="64">
        <v>2003</v>
      </c>
      <c r="Z83" s="44">
        <v>826.89747003994671</v>
      </c>
      <c r="AA83" s="48">
        <v>838.0807311500381</v>
      </c>
      <c r="AB83" s="52">
        <v>3163.1973355537052</v>
      </c>
    </row>
    <row r="84" spans="25:28" x14ac:dyDescent="0.25">
      <c r="Y84" s="64">
        <v>2004</v>
      </c>
      <c r="Z84" s="44">
        <v>808.33333333333337</v>
      </c>
      <c r="AA84" s="48">
        <v>466.85979142526077</v>
      </c>
      <c r="AB84" s="52">
        <v>2274.5098039215686</v>
      </c>
    </row>
    <row r="85" spans="25:28" x14ac:dyDescent="0.25">
      <c r="Y85" s="64">
        <v>2005</v>
      </c>
      <c r="Z85" s="44">
        <v>613.98601398601397</v>
      </c>
      <c r="AA85" s="48">
        <v>688.88391232539254</v>
      </c>
      <c r="AB85" s="52">
        <v>1806.9358178053828</v>
      </c>
    </row>
    <row r="86" spans="25:28" x14ac:dyDescent="0.25">
      <c r="Y86" s="64">
        <v>2006</v>
      </c>
      <c r="Z86" s="44">
        <v>1119.1953777016906</v>
      </c>
      <c r="AA86" s="48">
        <v>526.97610949306511</v>
      </c>
      <c r="AB86" s="52">
        <v>1788.4917959091931</v>
      </c>
    </row>
    <row r="87" spans="25:28" x14ac:dyDescent="0.25">
      <c r="Y87" s="64">
        <v>2007</v>
      </c>
      <c r="Z87" s="44">
        <v>1239.4343692578093</v>
      </c>
      <c r="AA87" s="48">
        <v>419.73908111174137</v>
      </c>
      <c r="AB87" s="52">
        <v>1685.7300405687504</v>
      </c>
    </row>
    <row r="88" spans="25:28" x14ac:dyDescent="0.25">
      <c r="Y88" s="64">
        <v>2008</v>
      </c>
      <c r="Z88" s="44">
        <v>1200</v>
      </c>
      <c r="AA88" s="48">
        <v>393.80042108774052</v>
      </c>
      <c r="AB88" s="52">
        <v>1678.5926072346313</v>
      </c>
    </row>
    <row r="89" spans="25:28" x14ac:dyDescent="0.25">
      <c r="Y89" s="64">
        <v>2009</v>
      </c>
      <c r="Z89" s="44">
        <v>2389.2807745504842</v>
      </c>
      <c r="AA89" s="48">
        <v>241.82324853739223</v>
      </c>
      <c r="AB89" s="52">
        <v>1799.9007772449149</v>
      </c>
    </row>
    <row r="90" spans="25:28" x14ac:dyDescent="0.25">
      <c r="Y90" s="64">
        <v>2010</v>
      </c>
      <c r="Z90" s="44">
        <v>1091.0366359720192</v>
      </c>
      <c r="AA90" s="48">
        <v>242.43379571248425</v>
      </c>
      <c r="AB90" s="52">
        <v>1604.4836259737722</v>
      </c>
    </row>
    <row r="91" spans="25:28" x14ac:dyDescent="0.25">
      <c r="Y91" s="64">
        <v>2011</v>
      </c>
      <c r="Z91" s="44">
        <v>1092.1056866089532</v>
      </c>
      <c r="AA91" s="48">
        <v>316.38689296333001</v>
      </c>
      <c r="AB91" s="52">
        <v>1179.1306407674997</v>
      </c>
    </row>
    <row r="92" spans="25:28" x14ac:dyDescent="0.25">
      <c r="Y92" s="64">
        <v>2012</v>
      </c>
      <c r="Z92" s="44">
        <v>1099.8239221770889</v>
      </c>
      <c r="AA92" s="48">
        <v>305.93194820837101</v>
      </c>
      <c r="AB92" s="52">
        <v>1215.0159744408945</v>
      </c>
    </row>
    <row r="93" spans="25:28" x14ac:dyDescent="0.25">
      <c r="Y93" s="64">
        <v>2013</v>
      </c>
      <c r="Z93" s="44">
        <v>927.50146935015005</v>
      </c>
      <c r="AA93" s="48">
        <v>539.79087369296053</v>
      </c>
      <c r="AB93" s="52">
        <v>1131.1024377759293</v>
      </c>
    </row>
    <row r="94" spans="25:28" x14ac:dyDescent="0.25">
      <c r="Y94" s="64">
        <v>2014</v>
      </c>
      <c r="Z94" s="44">
        <v>786.22944189808572</v>
      </c>
      <c r="AA94" s="48">
        <v>456.08929751310922</v>
      </c>
      <c r="AB94" s="52">
        <v>1000</v>
      </c>
    </row>
    <row r="95" spans="25:28" x14ac:dyDescent="0.25">
      <c r="Y95" s="64">
        <v>2015</v>
      </c>
      <c r="Z95" s="44">
        <v>994.21672077922074</v>
      </c>
      <c r="AA95" s="48">
        <v>428.24407731825403</v>
      </c>
      <c r="AB95" s="52">
        <v>920.8515283842795</v>
      </c>
    </row>
    <row r="96" spans="25:28" x14ac:dyDescent="0.25">
      <c r="Y96" s="64">
        <v>2016</v>
      </c>
      <c r="Z96" s="44">
        <v>660.54919276942178</v>
      </c>
      <c r="AA96" s="48">
        <v>322.86569022462783</v>
      </c>
      <c r="AB96" s="52">
        <v>1142.8571428571429</v>
      </c>
    </row>
    <row r="97" spans="25:28" x14ac:dyDescent="0.25">
      <c r="Y97" s="64">
        <v>2017</v>
      </c>
      <c r="Z97" s="44">
        <v>849.99184738300994</v>
      </c>
      <c r="AA97" s="48">
        <v>380.96142282983635</v>
      </c>
      <c r="AB97" s="52">
        <v>1000</v>
      </c>
    </row>
    <row r="98" spans="25:28" ht="15.75" thickBot="1" x14ac:dyDescent="0.3">
      <c r="Y98" s="65">
        <v>2018</v>
      </c>
      <c r="Z98" s="39"/>
      <c r="AA98" s="54"/>
      <c r="AB98" s="32"/>
    </row>
  </sheetData>
  <mergeCells count="5">
    <mergeCell ref="Z44:AB44"/>
    <mergeCell ref="Z72:AB72"/>
    <mergeCell ref="Z16:AA16"/>
    <mergeCell ref="AB16:AC16"/>
    <mergeCell ref="Z15:AD1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0"/>
  <sheetViews>
    <sheetView showGridLines="0" workbookViewId="0">
      <selection activeCell="A4" sqref="A4:X4"/>
    </sheetView>
  </sheetViews>
  <sheetFormatPr defaultColWidth="11.42578125" defaultRowHeight="15" x14ac:dyDescent="0.25"/>
  <cols>
    <col min="1" max="1" width="15" customWidth="1"/>
    <col min="2" max="20" width="9.85546875" customWidth="1"/>
    <col min="21" max="21" width="13" customWidth="1"/>
    <col min="22" max="25" width="11.42578125" customWidth="1"/>
  </cols>
  <sheetData>
    <row r="1" spans="1:25" ht="14.25" customHeight="1" x14ac:dyDescent="0.3">
      <c r="A1" s="6" t="s">
        <v>9</v>
      </c>
      <c r="B1" s="6"/>
      <c r="C1" s="6"/>
    </row>
    <row r="2" spans="1:25" ht="15.75" thickBot="1" x14ac:dyDescent="0.3">
      <c r="A2" s="5" t="s">
        <v>1</v>
      </c>
      <c r="B2" s="5"/>
      <c r="C2" s="5"/>
    </row>
    <row r="3" spans="1:25" s="3" customFormat="1" ht="14.25" customHeight="1" x14ac:dyDescent="0.25">
      <c r="A3" s="7"/>
      <c r="B3" s="8">
        <v>1995</v>
      </c>
      <c r="C3" s="8">
        <f>B3+1</f>
        <v>1996</v>
      </c>
      <c r="D3" s="8">
        <f t="shared" ref="D3:X3" si="0">C3+1</f>
        <v>1997</v>
      </c>
      <c r="E3" s="8">
        <f t="shared" si="0"/>
        <v>1998</v>
      </c>
      <c r="F3" s="8">
        <f t="shared" si="0"/>
        <v>1999</v>
      </c>
      <c r="G3" s="8">
        <f t="shared" si="0"/>
        <v>2000</v>
      </c>
      <c r="H3" s="8">
        <f t="shared" si="0"/>
        <v>2001</v>
      </c>
      <c r="I3" s="8">
        <f t="shared" si="0"/>
        <v>2002</v>
      </c>
      <c r="J3" s="8">
        <f t="shared" si="0"/>
        <v>2003</v>
      </c>
      <c r="K3" s="8">
        <f t="shared" si="0"/>
        <v>2004</v>
      </c>
      <c r="L3" s="8">
        <f t="shared" si="0"/>
        <v>2005</v>
      </c>
      <c r="M3" s="8">
        <f t="shared" si="0"/>
        <v>2006</v>
      </c>
      <c r="N3" s="8">
        <f t="shared" si="0"/>
        <v>2007</v>
      </c>
      <c r="O3" s="8">
        <f t="shared" si="0"/>
        <v>2008</v>
      </c>
      <c r="P3" s="8">
        <f t="shared" si="0"/>
        <v>2009</v>
      </c>
      <c r="Q3" s="8">
        <f t="shared" si="0"/>
        <v>2010</v>
      </c>
      <c r="R3" s="8">
        <f t="shared" si="0"/>
        <v>2011</v>
      </c>
      <c r="S3" s="8">
        <f t="shared" si="0"/>
        <v>2012</v>
      </c>
      <c r="T3" s="8">
        <f t="shared" si="0"/>
        <v>2013</v>
      </c>
      <c r="U3" s="8">
        <f t="shared" si="0"/>
        <v>2014</v>
      </c>
      <c r="V3" s="8">
        <f t="shared" si="0"/>
        <v>2015</v>
      </c>
      <c r="W3" s="8">
        <f t="shared" si="0"/>
        <v>2016</v>
      </c>
      <c r="X3" s="8">
        <f t="shared" si="0"/>
        <v>2017</v>
      </c>
      <c r="Y3" s="31" t="s">
        <v>24</v>
      </c>
    </row>
    <row r="4" spans="1:25" ht="15.75" thickBot="1" x14ac:dyDescent="0.3">
      <c r="A4" s="14" t="s">
        <v>4</v>
      </c>
      <c r="B4" s="28">
        <v>16978</v>
      </c>
      <c r="C4" s="28">
        <v>17124</v>
      </c>
      <c r="D4" s="16">
        <v>18529</v>
      </c>
      <c r="E4" s="16">
        <v>17965</v>
      </c>
      <c r="F4" s="16">
        <v>13918</v>
      </c>
      <c r="G4" s="16">
        <v>16126</v>
      </c>
      <c r="H4" s="16">
        <v>15834</v>
      </c>
      <c r="I4" s="16">
        <v>16164</v>
      </c>
      <c r="J4" s="16">
        <v>15376</v>
      </c>
      <c r="K4" s="16">
        <v>17515</v>
      </c>
      <c r="L4" s="16">
        <v>16946</v>
      </c>
      <c r="M4" s="16">
        <v>17154</v>
      </c>
      <c r="N4" s="16">
        <v>17768</v>
      </c>
      <c r="O4" s="16">
        <v>20457</v>
      </c>
      <c r="P4" s="16">
        <v>20920</v>
      </c>
      <c r="Q4" s="16">
        <v>20955</v>
      </c>
      <c r="R4" s="16">
        <v>22856</v>
      </c>
      <c r="S4" s="16">
        <v>24214</v>
      </c>
      <c r="T4" s="16">
        <v>29689</v>
      </c>
      <c r="U4" s="16">
        <v>21714</v>
      </c>
      <c r="V4" s="16">
        <v>22368</v>
      </c>
      <c r="W4" s="16">
        <v>23254</v>
      </c>
      <c r="X4" s="16">
        <v>23349</v>
      </c>
      <c r="Y4" s="37">
        <f>EXP(LN(X4/B4)/22)*1-1</f>
        <v>1.4588837294757573E-2</v>
      </c>
    </row>
    <row r="5" spans="1:25" ht="15.75" thickBot="1" x14ac:dyDescent="0.3">
      <c r="A5" s="4" t="s">
        <v>2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14.25" customHeight="1" x14ac:dyDescent="0.25">
      <c r="A6" s="23"/>
      <c r="B6" s="8">
        <v>1995</v>
      </c>
      <c r="C6" s="8">
        <f>B6+1</f>
        <v>1996</v>
      </c>
      <c r="D6" s="8">
        <f t="shared" ref="D6:X6" si="1">C6+1</f>
        <v>1997</v>
      </c>
      <c r="E6" s="8">
        <f t="shared" si="1"/>
        <v>1998</v>
      </c>
      <c r="F6" s="8">
        <f t="shared" si="1"/>
        <v>1999</v>
      </c>
      <c r="G6" s="8">
        <f t="shared" si="1"/>
        <v>2000</v>
      </c>
      <c r="H6" s="8">
        <f t="shared" si="1"/>
        <v>2001</v>
      </c>
      <c r="I6" s="8">
        <f t="shared" si="1"/>
        <v>2002</v>
      </c>
      <c r="J6" s="8">
        <f t="shared" si="1"/>
        <v>2003</v>
      </c>
      <c r="K6" s="8">
        <f t="shared" si="1"/>
        <v>2004</v>
      </c>
      <c r="L6" s="8">
        <f t="shared" si="1"/>
        <v>2005</v>
      </c>
      <c r="M6" s="8">
        <f t="shared" si="1"/>
        <v>2006</v>
      </c>
      <c r="N6" s="8">
        <f t="shared" si="1"/>
        <v>2007</v>
      </c>
      <c r="O6" s="8">
        <f t="shared" si="1"/>
        <v>2008</v>
      </c>
      <c r="P6" s="8">
        <f t="shared" si="1"/>
        <v>2009</v>
      </c>
      <c r="Q6" s="8">
        <f t="shared" si="1"/>
        <v>2010</v>
      </c>
      <c r="R6" s="8">
        <f t="shared" si="1"/>
        <v>2011</v>
      </c>
      <c r="S6" s="8">
        <f t="shared" si="1"/>
        <v>2012</v>
      </c>
      <c r="T6" s="8">
        <f t="shared" si="1"/>
        <v>2013</v>
      </c>
      <c r="U6" s="8">
        <f t="shared" si="1"/>
        <v>2014</v>
      </c>
      <c r="V6" s="8">
        <f t="shared" si="1"/>
        <v>2015</v>
      </c>
      <c r="W6" s="8">
        <f t="shared" si="1"/>
        <v>2016</v>
      </c>
      <c r="X6" s="8">
        <f t="shared" si="1"/>
        <v>2017</v>
      </c>
      <c r="Y6" s="31" t="s">
        <v>24</v>
      </c>
    </row>
    <row r="7" spans="1:25" ht="15.75" thickBot="1" x14ac:dyDescent="0.3">
      <c r="A7" s="19" t="s">
        <v>2</v>
      </c>
      <c r="B7" s="20">
        <v>60899</v>
      </c>
      <c r="C7" s="20">
        <v>61332</v>
      </c>
      <c r="D7" s="21">
        <v>62085</v>
      </c>
      <c r="E7" s="21">
        <v>60746</v>
      </c>
      <c r="F7" s="21">
        <v>50898</v>
      </c>
      <c r="G7" s="21">
        <v>56644</v>
      </c>
      <c r="H7" s="21">
        <v>53706</v>
      </c>
      <c r="I7" s="21">
        <v>55162</v>
      </c>
      <c r="J7" s="21">
        <v>50802</v>
      </c>
      <c r="K7" s="21">
        <v>55662</v>
      </c>
      <c r="L7" s="21">
        <v>53836</v>
      </c>
      <c r="M7" s="21">
        <v>51825</v>
      </c>
      <c r="N7" s="21">
        <v>53230</v>
      </c>
      <c r="O7" s="21">
        <v>50194</v>
      </c>
      <c r="P7" s="21">
        <v>51307</v>
      </c>
      <c r="Q7" s="21">
        <v>57790</v>
      </c>
      <c r="R7" s="21">
        <v>54679</v>
      </c>
      <c r="S7" s="21">
        <v>56291</v>
      </c>
      <c r="T7" s="21">
        <v>63023</v>
      </c>
      <c r="U7" s="21">
        <v>79590</v>
      </c>
      <c r="V7" s="21">
        <v>75450</v>
      </c>
      <c r="W7" s="21">
        <v>64462</v>
      </c>
      <c r="X7" s="21">
        <v>62119</v>
      </c>
      <c r="Y7" s="37">
        <f>EXP(LN(X7/B7)/22)*1-1</f>
        <v>9.0200410924712315E-4</v>
      </c>
    </row>
    <row r="8" spans="1:25" ht="15.75" thickBot="1" x14ac:dyDescent="0.3">
      <c r="A8" s="4" t="s">
        <v>3</v>
      </c>
      <c r="B8" s="4"/>
      <c r="C8" s="4"/>
    </row>
    <row r="9" spans="1:25" ht="15" customHeight="1" x14ac:dyDescent="0.25">
      <c r="A9" s="18"/>
      <c r="B9" s="8">
        <v>1995</v>
      </c>
      <c r="C9" s="8">
        <f>B9+1</f>
        <v>1996</v>
      </c>
      <c r="D9" s="8">
        <f t="shared" ref="D9:X9" si="2">C9+1</f>
        <v>1997</v>
      </c>
      <c r="E9" s="8">
        <f t="shared" si="2"/>
        <v>1998</v>
      </c>
      <c r="F9" s="8">
        <f t="shared" si="2"/>
        <v>1999</v>
      </c>
      <c r="G9" s="8">
        <f t="shared" si="2"/>
        <v>2000</v>
      </c>
      <c r="H9" s="8">
        <f t="shared" si="2"/>
        <v>2001</v>
      </c>
      <c r="I9" s="8">
        <f t="shared" si="2"/>
        <v>2002</v>
      </c>
      <c r="J9" s="8">
        <f t="shared" si="2"/>
        <v>2003</v>
      </c>
      <c r="K9" s="8">
        <f t="shared" si="2"/>
        <v>2004</v>
      </c>
      <c r="L9" s="8">
        <f t="shared" si="2"/>
        <v>2005</v>
      </c>
      <c r="M9" s="8">
        <f t="shared" si="2"/>
        <v>2006</v>
      </c>
      <c r="N9" s="8">
        <f t="shared" si="2"/>
        <v>2007</v>
      </c>
      <c r="O9" s="8">
        <f t="shared" si="2"/>
        <v>2008</v>
      </c>
      <c r="P9" s="8">
        <f t="shared" si="2"/>
        <v>2009</v>
      </c>
      <c r="Q9" s="8">
        <f t="shared" si="2"/>
        <v>2010</v>
      </c>
      <c r="R9" s="8">
        <f t="shared" si="2"/>
        <v>2011</v>
      </c>
      <c r="S9" s="8">
        <f t="shared" si="2"/>
        <v>2012</v>
      </c>
      <c r="T9" s="8">
        <f t="shared" si="2"/>
        <v>2013</v>
      </c>
      <c r="U9" s="8">
        <f t="shared" si="2"/>
        <v>2014</v>
      </c>
      <c r="V9" s="8">
        <f t="shared" si="2"/>
        <v>2015</v>
      </c>
      <c r="W9" s="8">
        <f t="shared" si="2"/>
        <v>2016</v>
      </c>
      <c r="X9" s="8">
        <f t="shared" si="2"/>
        <v>2017</v>
      </c>
      <c r="Y9" s="31" t="s">
        <v>24</v>
      </c>
    </row>
    <row r="10" spans="1:25" ht="14.25" customHeight="1" thickBot="1" x14ac:dyDescent="0.3">
      <c r="A10" s="19" t="s">
        <v>3</v>
      </c>
      <c r="B10" s="20">
        <f>B4*1000/B7</f>
        <v>278.78947109147936</v>
      </c>
      <c r="C10" s="20">
        <f>C4*1000/C7</f>
        <v>279.20172177656036</v>
      </c>
      <c r="D10" s="21">
        <v>298.44567931062255</v>
      </c>
      <c r="E10" s="21">
        <v>295.73963717775661</v>
      </c>
      <c r="F10" s="21">
        <v>273.44885850131635</v>
      </c>
      <c r="G10" s="21">
        <v>284.69034672692607</v>
      </c>
      <c r="H10" s="21">
        <v>294.82739358730868</v>
      </c>
      <c r="I10" s="21">
        <v>293.02780899894856</v>
      </c>
      <c r="J10" s="21">
        <v>302.66524939962989</v>
      </c>
      <c r="K10" s="21">
        <v>314.66709784053751</v>
      </c>
      <c r="L10" s="21">
        <v>314.77078534809419</v>
      </c>
      <c r="M10" s="21">
        <v>330.99855282199707</v>
      </c>
      <c r="N10" s="21">
        <v>333.79673116663531</v>
      </c>
      <c r="O10" s="21">
        <v>407.55867235127704</v>
      </c>
      <c r="P10" s="21">
        <v>407.74163369520727</v>
      </c>
      <c r="Q10" s="21">
        <v>362.60598719501644</v>
      </c>
      <c r="R10" s="21">
        <v>418.00325536311925</v>
      </c>
      <c r="S10" s="21">
        <v>430.15757403492569</v>
      </c>
      <c r="T10" s="21">
        <v>471.08198594164037</v>
      </c>
      <c r="U10" s="21">
        <v>272.82321899736149</v>
      </c>
      <c r="V10" s="21">
        <v>296.46123260437372</v>
      </c>
      <c r="W10" s="20">
        <f>W4*1000/W7</f>
        <v>360.73966057522262</v>
      </c>
      <c r="X10" s="20">
        <f>X4*1000/X7</f>
        <v>375.87533604855196</v>
      </c>
      <c r="Y10" s="37">
        <f>EXP(LN(X10/B10)/22)*1-1</f>
        <v>1.3674498731462759E-2</v>
      </c>
    </row>
    <row r="15" spans="1:25" x14ac:dyDescent="0.25">
      <c r="U15" s="24"/>
      <c r="V15" s="26"/>
    </row>
    <row r="17" spans="21:22" x14ac:dyDescent="0.25">
      <c r="V17" s="24"/>
    </row>
    <row r="19" spans="21:22" x14ac:dyDescent="0.25">
      <c r="V19" s="3"/>
    </row>
    <row r="20" spans="21:22" x14ac:dyDescent="0.25">
      <c r="U20" s="24"/>
      <c r="V20" s="2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21"/>
  <sheetViews>
    <sheetView showGridLines="0" topLeftCell="N1" workbookViewId="0">
      <selection activeCell="A3" sqref="A3:Y11"/>
    </sheetView>
  </sheetViews>
  <sheetFormatPr defaultColWidth="11.42578125" defaultRowHeight="15" x14ac:dyDescent="0.25"/>
  <cols>
    <col min="1" max="1" width="15" customWidth="1"/>
    <col min="2" max="20" width="9.85546875" customWidth="1"/>
    <col min="21" max="21" width="13" customWidth="1"/>
    <col min="22" max="25" width="11.42578125" customWidth="1"/>
  </cols>
  <sheetData>
    <row r="1" spans="1:28" ht="13.5" customHeight="1" x14ac:dyDescent="0.3">
      <c r="A1" s="6" t="s">
        <v>8</v>
      </c>
      <c r="B1" s="6"/>
      <c r="C1" s="6"/>
    </row>
    <row r="2" spans="1:28" ht="15.75" thickBot="1" x14ac:dyDescent="0.3">
      <c r="A2" s="5" t="s">
        <v>1</v>
      </c>
      <c r="B2" s="5"/>
      <c r="C2" s="5"/>
    </row>
    <row r="3" spans="1:28" s="3" customFormat="1" ht="15.75" customHeight="1" x14ac:dyDescent="0.25">
      <c r="A3" s="7"/>
      <c r="B3" s="8">
        <v>1995</v>
      </c>
      <c r="C3" s="8">
        <f>B3+1</f>
        <v>1996</v>
      </c>
      <c r="D3" s="8">
        <f t="shared" ref="D3:Y3" si="0">C3+1</f>
        <v>1997</v>
      </c>
      <c r="E3" s="8">
        <f t="shared" si="0"/>
        <v>1998</v>
      </c>
      <c r="F3" s="8">
        <f t="shared" si="0"/>
        <v>1999</v>
      </c>
      <c r="G3" s="8">
        <f t="shared" si="0"/>
        <v>2000</v>
      </c>
      <c r="H3" s="8">
        <f t="shared" si="0"/>
        <v>2001</v>
      </c>
      <c r="I3" s="8">
        <f t="shared" si="0"/>
        <v>2002</v>
      </c>
      <c r="J3" s="8">
        <f t="shared" si="0"/>
        <v>2003</v>
      </c>
      <c r="K3" s="8">
        <f t="shared" si="0"/>
        <v>2004</v>
      </c>
      <c r="L3" s="8">
        <f t="shared" si="0"/>
        <v>2005</v>
      </c>
      <c r="M3" s="8">
        <f t="shared" si="0"/>
        <v>2006</v>
      </c>
      <c r="N3" s="8">
        <f t="shared" si="0"/>
        <v>2007</v>
      </c>
      <c r="O3" s="8">
        <f t="shared" si="0"/>
        <v>2008</v>
      </c>
      <c r="P3" s="8">
        <f t="shared" si="0"/>
        <v>2009</v>
      </c>
      <c r="Q3" s="8">
        <f t="shared" si="0"/>
        <v>2010</v>
      </c>
      <c r="R3" s="8">
        <f t="shared" si="0"/>
        <v>2011</v>
      </c>
      <c r="S3" s="8">
        <f t="shared" si="0"/>
        <v>2012</v>
      </c>
      <c r="T3" s="8">
        <f t="shared" si="0"/>
        <v>2013</v>
      </c>
      <c r="U3" s="8">
        <f t="shared" si="0"/>
        <v>2014</v>
      </c>
      <c r="V3" s="8">
        <f t="shared" si="0"/>
        <v>2015</v>
      </c>
      <c r="W3" s="8">
        <f t="shared" si="0"/>
        <v>2016</v>
      </c>
      <c r="X3" s="8">
        <f t="shared" si="0"/>
        <v>2017</v>
      </c>
      <c r="Y3" s="8">
        <f t="shared" si="0"/>
        <v>2018</v>
      </c>
      <c r="Z3" s="38" t="s">
        <v>25</v>
      </c>
      <c r="AA3" s="38" t="s">
        <v>26</v>
      </c>
      <c r="AB3" s="31" t="s">
        <v>27</v>
      </c>
    </row>
    <row r="4" spans="1:28" x14ac:dyDescent="0.25">
      <c r="A4" s="10" t="s">
        <v>4</v>
      </c>
      <c r="B4" s="11">
        <v>65088</v>
      </c>
      <c r="C4" s="11">
        <v>73026</v>
      </c>
      <c r="D4" s="12">
        <v>63000</v>
      </c>
      <c r="E4" s="12">
        <v>66840</v>
      </c>
      <c r="F4" s="12">
        <v>79854</v>
      </c>
      <c r="G4" s="12">
        <v>78440</v>
      </c>
      <c r="H4" s="12">
        <v>91877</v>
      </c>
      <c r="I4" s="12">
        <v>84470</v>
      </c>
      <c r="J4" s="12">
        <v>64265</v>
      </c>
      <c r="K4" s="12">
        <v>71503</v>
      </c>
      <c r="L4" s="12">
        <v>64484</v>
      </c>
      <c r="M4" s="12">
        <v>74332</v>
      </c>
      <c r="N4" s="12">
        <v>73642</v>
      </c>
      <c r="O4" s="12">
        <v>72000</v>
      </c>
      <c r="P4" s="12">
        <v>63193</v>
      </c>
      <c r="Q4" s="12">
        <v>73687</v>
      </c>
      <c r="R4" s="12">
        <v>75510</v>
      </c>
      <c r="S4" s="12">
        <v>72844</v>
      </c>
      <c r="T4" s="12">
        <v>61875</v>
      </c>
      <c r="U4" s="12">
        <v>48246</v>
      </c>
      <c r="V4" s="12">
        <v>48749</v>
      </c>
      <c r="W4" s="12">
        <v>43012</v>
      </c>
      <c r="X4" s="12">
        <v>46650</v>
      </c>
      <c r="Y4" s="33"/>
      <c r="Z4" s="34">
        <f>EXP(LN(H4/B4)/6)*1-1</f>
        <v>5.9134170713320611E-2</v>
      </c>
      <c r="AA4" s="34">
        <f>EXP(LN(R4/H4)/10)*1-1</f>
        <v>-1.9427371158565188E-2</v>
      </c>
      <c r="AB4" s="35">
        <f>EXP(LN(X4/R4)/6)*1-1</f>
        <v>-7.7128580887274145E-2</v>
      </c>
    </row>
    <row r="5" spans="1:28" ht="15.75" thickBot="1" x14ac:dyDescent="0.3">
      <c r="A5" s="14" t="s">
        <v>5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27">
        <v>70000</v>
      </c>
      <c r="N5" s="27">
        <v>67500</v>
      </c>
      <c r="O5" s="27">
        <v>69000</v>
      </c>
      <c r="P5" s="27">
        <v>50600</v>
      </c>
      <c r="Q5" s="27">
        <v>52900</v>
      </c>
      <c r="R5" s="27">
        <v>35325</v>
      </c>
      <c r="S5" s="27">
        <f>(860000*45)/1000</f>
        <v>38700</v>
      </c>
      <c r="T5" s="27">
        <f>(800000*45)/1000</f>
        <v>36000</v>
      </c>
      <c r="U5" s="27">
        <v>25300</v>
      </c>
      <c r="V5" s="27">
        <f>(450000*46)/1000</f>
        <v>20700</v>
      </c>
      <c r="W5" s="27">
        <f>(520356*46)/1000</f>
        <v>23936.376</v>
      </c>
      <c r="X5" s="25">
        <v>24460.75</v>
      </c>
      <c r="Y5" s="25">
        <v>23828</v>
      </c>
      <c r="Z5" s="39"/>
      <c r="AA5" s="39"/>
      <c r="AB5" s="32"/>
    </row>
    <row r="6" spans="1:28" ht="15.75" thickBot="1" x14ac:dyDescent="0.3">
      <c r="A6" s="4" t="s">
        <v>2</v>
      </c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8" ht="13.5" customHeight="1" x14ac:dyDescent="0.25">
      <c r="A7" s="23"/>
      <c r="B7" s="8">
        <v>1995</v>
      </c>
      <c r="C7" s="8">
        <f>B7+1</f>
        <v>1996</v>
      </c>
      <c r="D7" s="8">
        <f t="shared" ref="D7:X7" si="1">C7+1</f>
        <v>1997</v>
      </c>
      <c r="E7" s="8">
        <f t="shared" si="1"/>
        <v>1998</v>
      </c>
      <c r="F7" s="8">
        <f t="shared" si="1"/>
        <v>1999</v>
      </c>
      <c r="G7" s="8">
        <f t="shared" si="1"/>
        <v>2000</v>
      </c>
      <c r="H7" s="8">
        <f t="shared" si="1"/>
        <v>2001</v>
      </c>
      <c r="I7" s="8">
        <f t="shared" si="1"/>
        <v>2002</v>
      </c>
      <c r="J7" s="8">
        <f t="shared" si="1"/>
        <v>2003</v>
      </c>
      <c r="K7" s="8">
        <f t="shared" si="1"/>
        <v>2004</v>
      </c>
      <c r="L7" s="8">
        <f t="shared" si="1"/>
        <v>2005</v>
      </c>
      <c r="M7" s="8">
        <f t="shared" si="1"/>
        <v>2006</v>
      </c>
      <c r="N7" s="8">
        <f t="shared" si="1"/>
        <v>2007</v>
      </c>
      <c r="O7" s="8">
        <f t="shared" si="1"/>
        <v>2008</v>
      </c>
      <c r="P7" s="8">
        <f t="shared" si="1"/>
        <v>2009</v>
      </c>
      <c r="Q7" s="8">
        <f t="shared" si="1"/>
        <v>2010</v>
      </c>
      <c r="R7" s="8">
        <f t="shared" si="1"/>
        <v>2011</v>
      </c>
      <c r="S7" s="8">
        <f t="shared" si="1"/>
        <v>2012</v>
      </c>
      <c r="T7" s="8">
        <f t="shared" si="1"/>
        <v>2013</v>
      </c>
      <c r="U7" s="8">
        <f t="shared" si="1"/>
        <v>2014</v>
      </c>
      <c r="V7" s="8">
        <f t="shared" si="1"/>
        <v>2015</v>
      </c>
      <c r="W7" s="8">
        <f t="shared" si="1"/>
        <v>2016</v>
      </c>
      <c r="X7" s="8">
        <f t="shared" si="1"/>
        <v>2017</v>
      </c>
      <c r="Y7" s="31" t="s">
        <v>24</v>
      </c>
    </row>
    <row r="8" spans="1:28" ht="15.75" thickBot="1" x14ac:dyDescent="0.3">
      <c r="A8" s="19" t="s">
        <v>2</v>
      </c>
      <c r="B8" s="20">
        <v>179353</v>
      </c>
      <c r="C8" s="20">
        <v>183583</v>
      </c>
      <c r="D8" s="21">
        <v>179367</v>
      </c>
      <c r="E8" s="21">
        <v>201301</v>
      </c>
      <c r="F8" s="21">
        <v>220258</v>
      </c>
      <c r="G8" s="21">
        <v>226863</v>
      </c>
      <c r="H8" s="21">
        <v>233873</v>
      </c>
      <c r="I8" s="21">
        <v>238100</v>
      </c>
      <c r="J8" s="21">
        <v>203280</v>
      </c>
      <c r="K8" s="21">
        <v>207732</v>
      </c>
      <c r="L8" s="21">
        <v>205805</v>
      </c>
      <c r="M8" s="21">
        <v>189184</v>
      </c>
      <c r="N8" s="21">
        <v>171977</v>
      </c>
      <c r="O8" s="21">
        <v>186376</v>
      </c>
      <c r="P8" s="21">
        <v>187512</v>
      </c>
      <c r="Q8" s="21">
        <v>190440</v>
      </c>
      <c r="R8" s="21">
        <v>194607</v>
      </c>
      <c r="S8" s="21">
        <v>195235</v>
      </c>
      <c r="T8" s="21">
        <v>169823</v>
      </c>
      <c r="U8" s="21">
        <v>179154</v>
      </c>
      <c r="V8" s="21">
        <v>173799</v>
      </c>
      <c r="W8" s="21">
        <v>130795</v>
      </c>
      <c r="X8" s="21">
        <v>135000</v>
      </c>
      <c r="Y8" s="37">
        <f>EXP(LN(X8/B8)/22)*1-1</f>
        <v>-1.2829767408926163E-2</v>
      </c>
    </row>
    <row r="9" spans="1:28" ht="15.75" thickBot="1" x14ac:dyDescent="0.3">
      <c r="A9" s="4" t="s">
        <v>3</v>
      </c>
      <c r="B9" s="4"/>
      <c r="C9" s="4"/>
    </row>
    <row r="10" spans="1:28" ht="18.75" customHeight="1" x14ac:dyDescent="0.25">
      <c r="A10" s="18"/>
      <c r="B10" s="8">
        <v>1995</v>
      </c>
      <c r="C10" s="8">
        <f>B10+1</f>
        <v>1996</v>
      </c>
      <c r="D10" s="8">
        <f t="shared" ref="D10:X10" si="2">C10+1</f>
        <v>1997</v>
      </c>
      <c r="E10" s="8">
        <f t="shared" si="2"/>
        <v>1998</v>
      </c>
      <c r="F10" s="8">
        <f t="shared" si="2"/>
        <v>1999</v>
      </c>
      <c r="G10" s="8">
        <f t="shared" si="2"/>
        <v>2000</v>
      </c>
      <c r="H10" s="8">
        <f t="shared" si="2"/>
        <v>2001</v>
      </c>
      <c r="I10" s="8">
        <f t="shared" si="2"/>
        <v>2002</v>
      </c>
      <c r="J10" s="8">
        <f t="shared" si="2"/>
        <v>2003</v>
      </c>
      <c r="K10" s="8">
        <f t="shared" si="2"/>
        <v>2004</v>
      </c>
      <c r="L10" s="8">
        <f t="shared" si="2"/>
        <v>2005</v>
      </c>
      <c r="M10" s="8">
        <f t="shared" si="2"/>
        <v>2006</v>
      </c>
      <c r="N10" s="8">
        <f t="shared" si="2"/>
        <v>2007</v>
      </c>
      <c r="O10" s="8">
        <f t="shared" si="2"/>
        <v>2008</v>
      </c>
      <c r="P10" s="8">
        <f t="shared" si="2"/>
        <v>2009</v>
      </c>
      <c r="Q10" s="8">
        <f t="shared" si="2"/>
        <v>2010</v>
      </c>
      <c r="R10" s="8">
        <f t="shared" si="2"/>
        <v>2011</v>
      </c>
      <c r="S10" s="8">
        <f t="shared" si="2"/>
        <v>2012</v>
      </c>
      <c r="T10" s="8">
        <f t="shared" si="2"/>
        <v>2013</v>
      </c>
      <c r="U10" s="8">
        <f t="shared" si="2"/>
        <v>2014</v>
      </c>
      <c r="V10" s="8">
        <f t="shared" si="2"/>
        <v>2015</v>
      </c>
      <c r="W10" s="8">
        <f t="shared" si="2"/>
        <v>2016</v>
      </c>
      <c r="X10" s="8">
        <f t="shared" si="2"/>
        <v>2017</v>
      </c>
      <c r="Y10" s="31" t="s">
        <v>24</v>
      </c>
    </row>
    <row r="11" spans="1:28" ht="13.5" customHeight="1" thickBot="1" x14ac:dyDescent="0.3">
      <c r="A11" s="19" t="s">
        <v>3</v>
      </c>
      <c r="B11" s="20">
        <f>B4*1000/B8</f>
        <v>362.90443984767472</v>
      </c>
      <c r="C11" s="20">
        <f>C4*1000/C8</f>
        <v>397.78192969937305</v>
      </c>
      <c r="D11" s="21">
        <v>351.23517703925472</v>
      </c>
      <c r="E11" s="21">
        <v>332.04007928425597</v>
      </c>
      <c r="F11" s="21">
        <v>362.54755786395953</v>
      </c>
      <c r="G11" s="21">
        <v>345.75933492901004</v>
      </c>
      <c r="H11" s="21">
        <v>392.84996557960943</v>
      </c>
      <c r="I11" s="21">
        <v>354.76690466190672</v>
      </c>
      <c r="J11" s="21">
        <v>316.14029909484452</v>
      </c>
      <c r="K11" s="21">
        <v>344.20792174532573</v>
      </c>
      <c r="L11" s="21">
        <v>313.32572094944243</v>
      </c>
      <c r="M11" s="21">
        <v>392.90849120433018</v>
      </c>
      <c r="N11" s="21">
        <v>428.20842321938397</v>
      </c>
      <c r="O11" s="21">
        <v>386.3158346568228</v>
      </c>
      <c r="P11" s="21">
        <v>337.00776483638379</v>
      </c>
      <c r="Q11" s="21">
        <v>386.93026675068268</v>
      </c>
      <c r="R11" s="21">
        <v>388.01276418628311</v>
      </c>
      <c r="S11" s="21">
        <v>373.1093297820575</v>
      </c>
      <c r="T11" s="21">
        <v>364.34994082073689</v>
      </c>
      <c r="U11" s="21">
        <v>269.29903881576746</v>
      </c>
      <c r="V11" s="21">
        <v>280.49068176456711</v>
      </c>
      <c r="W11" s="21">
        <v>328.85049122672882</v>
      </c>
      <c r="X11" s="21">
        <v>345.55555555555554</v>
      </c>
      <c r="Y11" s="37">
        <f>EXP(LN(X11/B11)/22)*1-1</f>
        <v>-2.224164720248889E-3</v>
      </c>
    </row>
    <row r="16" spans="1:28" x14ac:dyDescent="0.25">
      <c r="U16" s="24"/>
      <c r="V16" s="26"/>
    </row>
    <row r="18" spans="21:22" x14ac:dyDescent="0.25">
      <c r="V18" s="24"/>
    </row>
    <row r="20" spans="21:22" x14ac:dyDescent="0.25">
      <c r="V20" s="3"/>
    </row>
    <row r="21" spans="21:22" x14ac:dyDescent="0.25">
      <c r="U21" s="24"/>
      <c r="V21" s="2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11"/>
  <sheetViews>
    <sheetView showGridLines="0" topLeftCell="O1" workbookViewId="0">
      <selection activeCell="B4" sqref="B4:Y5"/>
    </sheetView>
  </sheetViews>
  <sheetFormatPr defaultColWidth="11.42578125" defaultRowHeight="15" x14ac:dyDescent="0.25"/>
  <cols>
    <col min="1" max="1" width="15" customWidth="1"/>
    <col min="2" max="25" width="9.85546875" customWidth="1"/>
  </cols>
  <sheetData>
    <row r="1" spans="1:27" ht="15.75" customHeight="1" x14ac:dyDescent="0.3">
      <c r="A1" s="6" t="s">
        <v>7</v>
      </c>
      <c r="B1" s="6"/>
      <c r="C1" s="6"/>
    </row>
    <row r="2" spans="1:27" ht="15.75" thickBot="1" x14ac:dyDescent="0.3">
      <c r="A2" s="5" t="s">
        <v>1</v>
      </c>
      <c r="B2" s="5"/>
      <c r="C2" s="5"/>
    </row>
    <row r="3" spans="1:27" s="3" customFormat="1" ht="15" customHeight="1" x14ac:dyDescent="0.25">
      <c r="A3" s="7"/>
      <c r="B3" s="8">
        <v>1995</v>
      </c>
      <c r="C3" s="8">
        <f>B3+1</f>
        <v>1996</v>
      </c>
      <c r="D3" s="8">
        <f t="shared" ref="D3:Y3" si="0">C3+1</f>
        <v>1997</v>
      </c>
      <c r="E3" s="8">
        <f t="shared" si="0"/>
        <v>1998</v>
      </c>
      <c r="F3" s="8">
        <f t="shared" si="0"/>
        <v>1999</v>
      </c>
      <c r="G3" s="8">
        <f t="shared" si="0"/>
        <v>2000</v>
      </c>
      <c r="H3" s="8">
        <f t="shared" si="0"/>
        <v>2001</v>
      </c>
      <c r="I3" s="8">
        <f t="shared" si="0"/>
        <v>2002</v>
      </c>
      <c r="J3" s="8">
        <f t="shared" si="0"/>
        <v>2003</v>
      </c>
      <c r="K3" s="8">
        <f t="shared" si="0"/>
        <v>2004</v>
      </c>
      <c r="L3" s="8">
        <f t="shared" si="0"/>
        <v>2005</v>
      </c>
      <c r="M3" s="8">
        <f t="shared" si="0"/>
        <v>2006</v>
      </c>
      <c r="N3" s="8">
        <f t="shared" si="0"/>
        <v>2007</v>
      </c>
      <c r="O3" s="8">
        <f t="shared" si="0"/>
        <v>2008</v>
      </c>
      <c r="P3" s="8">
        <f t="shared" si="0"/>
        <v>2009</v>
      </c>
      <c r="Q3" s="8">
        <f t="shared" si="0"/>
        <v>2010</v>
      </c>
      <c r="R3" s="8">
        <f t="shared" si="0"/>
        <v>2011</v>
      </c>
      <c r="S3" s="8">
        <f t="shared" si="0"/>
        <v>2012</v>
      </c>
      <c r="T3" s="8">
        <f t="shared" si="0"/>
        <v>2013</v>
      </c>
      <c r="U3" s="8">
        <f t="shared" si="0"/>
        <v>2014</v>
      </c>
      <c r="V3" s="8">
        <f t="shared" si="0"/>
        <v>2015</v>
      </c>
      <c r="W3" s="8">
        <f t="shared" si="0"/>
        <v>2016</v>
      </c>
      <c r="X3" s="8">
        <f t="shared" si="0"/>
        <v>2017</v>
      </c>
      <c r="Y3" s="9">
        <f t="shared" si="0"/>
        <v>2018</v>
      </c>
      <c r="Z3" s="31" t="s">
        <v>23</v>
      </c>
      <c r="AA3" s="31" t="s">
        <v>22</v>
      </c>
    </row>
    <row r="4" spans="1:27" x14ac:dyDescent="0.25">
      <c r="A4" s="10" t="s">
        <v>4</v>
      </c>
      <c r="B4" s="11">
        <v>6146912</v>
      </c>
      <c r="C4" s="11">
        <v>6423819</v>
      </c>
      <c r="D4" s="12">
        <v>6428958</v>
      </c>
      <c r="E4" s="12">
        <v>8111023</v>
      </c>
      <c r="F4" s="12">
        <v>8501109</v>
      </c>
      <c r="G4" s="12">
        <v>8831523</v>
      </c>
      <c r="H4" s="12">
        <v>8862621</v>
      </c>
      <c r="I4" s="12">
        <v>8525815</v>
      </c>
      <c r="J4" s="12">
        <v>9950078</v>
      </c>
      <c r="K4" s="12">
        <v>8814248</v>
      </c>
      <c r="L4" s="12">
        <v>9654393</v>
      </c>
      <c r="M4" s="12">
        <v>9322937</v>
      </c>
      <c r="N4" s="12">
        <v>9762634</v>
      </c>
      <c r="O4" s="12">
        <v>9448160</v>
      </c>
      <c r="P4" s="12">
        <v>8907666</v>
      </c>
      <c r="Q4" s="12">
        <v>9107078</v>
      </c>
      <c r="R4" s="12">
        <v>8134111</v>
      </c>
      <c r="S4" s="12">
        <v>6689667</v>
      </c>
      <c r="T4" s="12">
        <v>6510653</v>
      </c>
      <c r="U4" s="12">
        <v>6162504</v>
      </c>
      <c r="V4" s="12">
        <v>5075878</v>
      </c>
      <c r="W4" s="12">
        <v>3331252</v>
      </c>
      <c r="X4" s="12">
        <v>3600000</v>
      </c>
      <c r="Y4" s="13"/>
      <c r="Z4" s="35">
        <f>EXP(LN(O4/B4)/13)*1-1</f>
        <v>3.3619723586371997E-2</v>
      </c>
      <c r="AA4" s="35">
        <f>EXP(LN(X4/O4)/9)*1-1</f>
        <v>-0.10166261510694952</v>
      </c>
    </row>
    <row r="5" spans="1:27" ht="15.75" thickBot="1" x14ac:dyDescent="0.3">
      <c r="A5" s="14" t="s">
        <v>5</v>
      </c>
      <c r="B5" s="15"/>
      <c r="C5" s="15"/>
      <c r="D5" s="16"/>
      <c r="E5" s="16"/>
      <c r="F5" s="16"/>
      <c r="G5" s="16"/>
      <c r="H5" s="16"/>
      <c r="I5" s="16">
        <v>7362413.7400000002</v>
      </c>
      <c r="J5" s="16">
        <v>7292873.9500000002</v>
      </c>
      <c r="K5" s="16">
        <v>7965199.3399999999</v>
      </c>
      <c r="L5" s="16">
        <v>8243435</v>
      </c>
      <c r="M5" s="16">
        <v>9021552</v>
      </c>
      <c r="N5" s="16">
        <v>8962852</v>
      </c>
      <c r="O5" s="16">
        <v>8231489.8899999997</v>
      </c>
      <c r="P5" s="16">
        <v>7700000</v>
      </c>
      <c r="Q5" s="16">
        <v>5700000</v>
      </c>
      <c r="R5" s="16">
        <v>5953855</v>
      </c>
      <c r="S5" s="16">
        <v>6100000</v>
      </c>
      <c r="T5" s="16">
        <v>6510000</v>
      </c>
      <c r="U5" s="16">
        <v>5974139</v>
      </c>
      <c r="V5" s="16">
        <v>4700000</v>
      </c>
      <c r="W5" s="16">
        <v>3174250</v>
      </c>
      <c r="X5" s="16">
        <v>3700000</v>
      </c>
      <c r="Y5" s="17">
        <v>3450000</v>
      </c>
      <c r="Z5" s="32"/>
      <c r="AA5" s="32"/>
    </row>
    <row r="6" spans="1:27" ht="15.75" thickBot="1" x14ac:dyDescent="0.3">
      <c r="A6" s="4" t="s">
        <v>2</v>
      </c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7" ht="15.75" customHeight="1" x14ac:dyDescent="0.25">
      <c r="A7" s="23"/>
      <c r="B7" s="8">
        <v>1995</v>
      </c>
      <c r="C7" s="8">
        <f>B7+1</f>
        <v>1996</v>
      </c>
      <c r="D7" s="8">
        <f t="shared" ref="D7:X7" si="1">C7+1</f>
        <v>1997</v>
      </c>
      <c r="E7" s="8">
        <f t="shared" si="1"/>
        <v>1998</v>
      </c>
      <c r="F7" s="8">
        <f t="shared" si="1"/>
        <v>1999</v>
      </c>
      <c r="G7" s="8">
        <f t="shared" si="1"/>
        <v>2000</v>
      </c>
      <c r="H7" s="8">
        <f t="shared" si="1"/>
        <v>2001</v>
      </c>
      <c r="I7" s="8">
        <f t="shared" si="1"/>
        <v>2002</v>
      </c>
      <c r="J7" s="8">
        <f t="shared" si="1"/>
        <v>2003</v>
      </c>
      <c r="K7" s="8">
        <f t="shared" si="1"/>
        <v>2004</v>
      </c>
      <c r="L7" s="8">
        <f t="shared" si="1"/>
        <v>2005</v>
      </c>
      <c r="M7" s="8">
        <f t="shared" si="1"/>
        <v>2006</v>
      </c>
      <c r="N7" s="8">
        <f t="shared" si="1"/>
        <v>2007</v>
      </c>
      <c r="O7" s="8">
        <f t="shared" si="1"/>
        <v>2008</v>
      </c>
      <c r="P7" s="8">
        <f t="shared" si="1"/>
        <v>2009</v>
      </c>
      <c r="Q7" s="8">
        <f t="shared" si="1"/>
        <v>2010</v>
      </c>
      <c r="R7" s="8">
        <f t="shared" si="1"/>
        <v>2011</v>
      </c>
      <c r="S7" s="8">
        <f t="shared" si="1"/>
        <v>2012</v>
      </c>
      <c r="T7" s="8">
        <f t="shared" si="1"/>
        <v>2013</v>
      </c>
      <c r="U7" s="8">
        <f t="shared" si="1"/>
        <v>2014</v>
      </c>
      <c r="V7" s="8">
        <f t="shared" si="1"/>
        <v>2015</v>
      </c>
      <c r="W7" s="8">
        <f t="shared" si="1"/>
        <v>2016</v>
      </c>
      <c r="X7" s="8">
        <f t="shared" si="1"/>
        <v>2017</v>
      </c>
      <c r="Y7" s="31" t="s">
        <v>24</v>
      </c>
    </row>
    <row r="8" spans="1:27" ht="15.75" thickBot="1" x14ac:dyDescent="0.3">
      <c r="A8" s="19" t="s">
        <v>2</v>
      </c>
      <c r="B8" s="20">
        <v>101207</v>
      </c>
      <c r="C8" s="20">
        <v>104404</v>
      </c>
      <c r="D8" s="21">
        <v>104214</v>
      </c>
      <c r="E8" s="21">
        <v>130848</v>
      </c>
      <c r="F8" s="21">
        <v>127183</v>
      </c>
      <c r="G8" s="21">
        <v>128605</v>
      </c>
      <c r="H8" s="21">
        <v>137794</v>
      </c>
      <c r="I8" s="21">
        <v>128019</v>
      </c>
      <c r="J8" s="21">
        <v>147352</v>
      </c>
      <c r="K8" s="21">
        <v>125446</v>
      </c>
      <c r="L8" s="21">
        <v>139878</v>
      </c>
      <c r="M8" s="21">
        <v>123470</v>
      </c>
      <c r="N8" s="21">
        <v>291141</v>
      </c>
      <c r="O8" s="21">
        <v>122615</v>
      </c>
      <c r="P8" s="21">
        <v>126922</v>
      </c>
      <c r="Q8" s="21">
        <v>130805</v>
      </c>
      <c r="R8" s="21">
        <v>119164</v>
      </c>
      <c r="S8" s="21">
        <v>125995</v>
      </c>
      <c r="T8" s="21">
        <v>103824</v>
      </c>
      <c r="U8" s="21">
        <v>124497</v>
      </c>
      <c r="V8" s="21">
        <v>101324</v>
      </c>
      <c r="W8" s="21">
        <v>52230</v>
      </c>
      <c r="X8" s="21">
        <v>58000</v>
      </c>
      <c r="Y8" s="37">
        <f>EXP(LN(X8/B8)/22)*1-1</f>
        <v>-2.4988173099423583E-2</v>
      </c>
    </row>
    <row r="9" spans="1:27" ht="15.75" thickBot="1" x14ac:dyDescent="0.3">
      <c r="A9" s="4" t="s">
        <v>3</v>
      </c>
      <c r="B9" s="4"/>
      <c r="C9" s="4"/>
    </row>
    <row r="10" spans="1:27" ht="15" customHeight="1" x14ac:dyDescent="0.25">
      <c r="A10" s="18"/>
      <c r="B10" s="8">
        <v>1995</v>
      </c>
      <c r="C10" s="8">
        <f>B10+1</f>
        <v>1996</v>
      </c>
      <c r="D10" s="8">
        <f t="shared" ref="D10:X10" si="2">C10+1</f>
        <v>1997</v>
      </c>
      <c r="E10" s="8">
        <f t="shared" si="2"/>
        <v>1998</v>
      </c>
      <c r="F10" s="8">
        <f t="shared" si="2"/>
        <v>1999</v>
      </c>
      <c r="G10" s="8">
        <f t="shared" si="2"/>
        <v>2000</v>
      </c>
      <c r="H10" s="8">
        <f t="shared" si="2"/>
        <v>2001</v>
      </c>
      <c r="I10" s="8">
        <f t="shared" si="2"/>
        <v>2002</v>
      </c>
      <c r="J10" s="8">
        <f t="shared" si="2"/>
        <v>2003</v>
      </c>
      <c r="K10" s="8">
        <f t="shared" si="2"/>
        <v>2004</v>
      </c>
      <c r="L10" s="8">
        <f t="shared" si="2"/>
        <v>2005</v>
      </c>
      <c r="M10" s="8">
        <f t="shared" si="2"/>
        <v>2006</v>
      </c>
      <c r="N10" s="8">
        <f t="shared" si="2"/>
        <v>2007</v>
      </c>
      <c r="O10" s="8">
        <f t="shared" si="2"/>
        <v>2008</v>
      </c>
      <c r="P10" s="8">
        <f t="shared" si="2"/>
        <v>2009</v>
      </c>
      <c r="Q10" s="8">
        <f t="shared" si="2"/>
        <v>2010</v>
      </c>
      <c r="R10" s="8">
        <f t="shared" si="2"/>
        <v>2011</v>
      </c>
      <c r="S10" s="8">
        <f t="shared" si="2"/>
        <v>2012</v>
      </c>
      <c r="T10" s="8">
        <f t="shared" si="2"/>
        <v>2013</v>
      </c>
      <c r="U10" s="8">
        <f t="shared" si="2"/>
        <v>2014</v>
      </c>
      <c r="V10" s="8">
        <f t="shared" si="2"/>
        <v>2015</v>
      </c>
      <c r="W10" s="8">
        <f t="shared" si="2"/>
        <v>2016</v>
      </c>
      <c r="X10" s="9">
        <f t="shared" si="2"/>
        <v>2017</v>
      </c>
      <c r="Y10" s="31" t="s">
        <v>24</v>
      </c>
    </row>
    <row r="11" spans="1:27" ht="15.75" customHeight="1" thickBot="1" x14ac:dyDescent="0.3">
      <c r="A11" s="19" t="s">
        <v>3</v>
      </c>
      <c r="B11" s="20">
        <f>B4*1000/B8</f>
        <v>60736.036044937602</v>
      </c>
      <c r="C11" s="20">
        <f>C4*1000/C8</f>
        <v>61528.475920462821</v>
      </c>
      <c r="D11" s="21">
        <v>61689.964879958548</v>
      </c>
      <c r="E11" s="21">
        <v>61988.131266813405</v>
      </c>
      <c r="F11" s="21">
        <v>66841.551150704108</v>
      </c>
      <c r="G11" s="21">
        <v>68671.692391431119</v>
      </c>
      <c r="H11" s="21">
        <v>64317.902085722169</v>
      </c>
      <c r="I11" s="21">
        <v>66598.044040337772</v>
      </c>
      <c r="J11" s="21">
        <v>67525.910744340086</v>
      </c>
      <c r="K11" s="21">
        <v>70263.284600545245</v>
      </c>
      <c r="L11" s="21">
        <v>69020.09608373011</v>
      </c>
      <c r="M11" s="21">
        <v>75507.710374989867</v>
      </c>
      <c r="N11" s="21">
        <v>33532.322826396827</v>
      </c>
      <c r="O11" s="21">
        <v>77055.498919381804</v>
      </c>
      <c r="P11" s="21">
        <v>70182.206394478504</v>
      </c>
      <c r="Q11" s="21">
        <v>69623.31715148504</v>
      </c>
      <c r="R11" s="21">
        <v>68259.801617938312</v>
      </c>
      <c r="S11" s="21">
        <v>53094.702170721066</v>
      </c>
      <c r="T11" s="21">
        <v>62708.554862074277</v>
      </c>
      <c r="U11" s="21">
        <v>49499.216848598764</v>
      </c>
      <c r="V11" s="21">
        <v>50095.515376416253</v>
      </c>
      <c r="W11" s="21">
        <v>63780.432701512538</v>
      </c>
      <c r="X11" s="22">
        <v>62068.965517241384</v>
      </c>
      <c r="Y11" s="37">
        <f>EXP(LN(X11/B11)/22)*1-1</f>
        <v>9.8725599129245722E-4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11"/>
  <sheetViews>
    <sheetView showGridLines="0" topLeftCell="P1" workbookViewId="0">
      <selection activeCell="B4" sqref="B4:Y5"/>
    </sheetView>
  </sheetViews>
  <sheetFormatPr defaultColWidth="11.42578125" defaultRowHeight="15" x14ac:dyDescent="0.25"/>
  <cols>
    <col min="1" max="1" width="15" customWidth="1"/>
    <col min="2" max="25" width="9.85546875" customWidth="1"/>
  </cols>
  <sheetData>
    <row r="1" spans="1:28" ht="15" customHeight="1" x14ac:dyDescent="0.3">
      <c r="A1" s="6" t="s">
        <v>0</v>
      </c>
      <c r="B1" s="6"/>
      <c r="C1" s="6"/>
    </row>
    <row r="2" spans="1:28" ht="15.75" thickBot="1" x14ac:dyDescent="0.3">
      <c r="A2" s="5" t="s">
        <v>1</v>
      </c>
      <c r="B2" s="5"/>
      <c r="C2" s="5"/>
    </row>
    <row r="3" spans="1:28" s="3" customFormat="1" ht="13.5" customHeight="1" x14ac:dyDescent="0.25">
      <c r="A3" s="7"/>
      <c r="B3" s="8">
        <v>1995</v>
      </c>
      <c r="C3" s="8">
        <f>B3+1</f>
        <v>1996</v>
      </c>
      <c r="D3" s="8">
        <f t="shared" ref="D3:Y3" si="0">C3+1</f>
        <v>1997</v>
      </c>
      <c r="E3" s="8">
        <f t="shared" si="0"/>
        <v>1998</v>
      </c>
      <c r="F3" s="8">
        <f t="shared" si="0"/>
        <v>1999</v>
      </c>
      <c r="G3" s="8">
        <f t="shared" si="0"/>
        <v>2000</v>
      </c>
      <c r="H3" s="8">
        <f t="shared" si="0"/>
        <v>2001</v>
      </c>
      <c r="I3" s="8">
        <f t="shared" si="0"/>
        <v>2002</v>
      </c>
      <c r="J3" s="8">
        <f t="shared" si="0"/>
        <v>2003</v>
      </c>
      <c r="K3" s="8">
        <f t="shared" si="0"/>
        <v>2004</v>
      </c>
      <c r="L3" s="8">
        <f t="shared" si="0"/>
        <v>2005</v>
      </c>
      <c r="M3" s="8">
        <f t="shared" si="0"/>
        <v>2006</v>
      </c>
      <c r="N3" s="8">
        <f t="shared" si="0"/>
        <v>2007</v>
      </c>
      <c r="O3" s="8">
        <f t="shared" si="0"/>
        <v>2008</v>
      </c>
      <c r="P3" s="8">
        <f t="shared" si="0"/>
        <v>2009</v>
      </c>
      <c r="Q3" s="8">
        <f t="shared" si="0"/>
        <v>2010</v>
      </c>
      <c r="R3" s="8">
        <f t="shared" si="0"/>
        <v>2011</v>
      </c>
      <c r="S3" s="8">
        <f t="shared" si="0"/>
        <v>2012</v>
      </c>
      <c r="T3" s="8">
        <f t="shared" si="0"/>
        <v>2013</v>
      </c>
      <c r="U3" s="8">
        <f t="shared" si="0"/>
        <v>2014</v>
      </c>
      <c r="V3" s="8">
        <f t="shared" si="0"/>
        <v>2015</v>
      </c>
      <c r="W3" s="8">
        <f t="shared" si="0"/>
        <v>2016</v>
      </c>
      <c r="X3" s="8">
        <f t="shared" si="0"/>
        <v>2017</v>
      </c>
      <c r="Y3" s="9">
        <f t="shared" si="0"/>
        <v>2018</v>
      </c>
      <c r="Z3" s="31" t="s">
        <v>23</v>
      </c>
      <c r="AA3" s="31" t="s">
        <v>22</v>
      </c>
      <c r="AB3"/>
    </row>
    <row r="4" spans="1:28" x14ac:dyDescent="0.25">
      <c r="A4" s="10" t="s">
        <v>4</v>
      </c>
      <c r="B4" s="11">
        <v>1166732</v>
      </c>
      <c r="C4" s="11">
        <v>1033292</v>
      </c>
      <c r="D4" s="12">
        <v>1199219</v>
      </c>
      <c r="E4" s="12">
        <v>983121</v>
      </c>
      <c r="F4" s="12">
        <v>1149452</v>
      </c>
      <c r="G4" s="12">
        <v>1689551</v>
      </c>
      <c r="H4" s="12">
        <v>1801061</v>
      </c>
      <c r="I4" s="12">
        <v>1392029</v>
      </c>
      <c r="J4" s="12">
        <v>1823237</v>
      </c>
      <c r="K4" s="12">
        <v>2126256</v>
      </c>
      <c r="L4" s="12">
        <v>2193460</v>
      </c>
      <c r="M4" s="12">
        <v>2336834</v>
      </c>
      <c r="N4" s="12">
        <v>2440778</v>
      </c>
      <c r="O4" s="12">
        <v>2995710</v>
      </c>
      <c r="P4" s="12">
        <v>1981931</v>
      </c>
      <c r="Q4" s="12">
        <v>2496207</v>
      </c>
      <c r="R4" s="12">
        <v>2117710</v>
      </c>
      <c r="S4" s="12">
        <v>1752513</v>
      </c>
      <c r="T4" s="12">
        <v>2454477</v>
      </c>
      <c r="U4" s="12">
        <v>2271059</v>
      </c>
      <c r="V4" s="12">
        <v>1840306</v>
      </c>
      <c r="W4" s="12">
        <v>1465379</v>
      </c>
      <c r="X4" s="12">
        <v>1050000</v>
      </c>
      <c r="Y4" s="13"/>
      <c r="Z4" s="35">
        <f>EXP(LN(O4/B4)/13)*1-1</f>
        <v>7.5232058538177382E-2</v>
      </c>
      <c r="AA4" s="35">
        <f>EXP(LN(X4/O4)/9)*1-1</f>
        <v>-0.10995913370009647</v>
      </c>
    </row>
    <row r="5" spans="1:28" ht="15.75" thickBot="1" x14ac:dyDescent="0.3">
      <c r="A5" s="14" t="s">
        <v>5</v>
      </c>
      <c r="B5" s="15"/>
      <c r="C5" s="15"/>
      <c r="D5" s="16"/>
      <c r="E5" s="16"/>
      <c r="F5" s="16"/>
      <c r="G5" s="16"/>
      <c r="H5" s="16"/>
      <c r="I5" s="16"/>
      <c r="J5" s="16">
        <v>1500000</v>
      </c>
      <c r="K5" s="16">
        <v>1560000</v>
      </c>
      <c r="L5" s="16">
        <v>1800000</v>
      </c>
      <c r="M5" s="16">
        <v>1950000</v>
      </c>
      <c r="N5" s="16">
        <v>2187000</v>
      </c>
      <c r="O5" s="16">
        <v>2200000</v>
      </c>
      <c r="P5" s="16">
        <v>1634000</v>
      </c>
      <c r="Q5" s="16">
        <v>1700000</v>
      </c>
      <c r="R5" s="16">
        <v>1305510</v>
      </c>
      <c r="S5" s="16">
        <v>1314315</v>
      </c>
      <c r="T5" s="16">
        <v>1725000</v>
      </c>
      <c r="U5" s="16">
        <v>1675389</v>
      </c>
      <c r="V5" s="16">
        <v>1244250</v>
      </c>
      <c r="W5" s="16">
        <v>1368710</v>
      </c>
      <c r="X5" s="16">
        <v>1050000</v>
      </c>
      <c r="Y5" s="17">
        <v>721000</v>
      </c>
      <c r="Z5" s="32"/>
      <c r="AA5" s="32"/>
    </row>
    <row r="6" spans="1:28" ht="15.75" thickBot="1" x14ac:dyDescent="0.3">
      <c r="A6" s="4" t="s">
        <v>2</v>
      </c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8" ht="15" customHeight="1" x14ac:dyDescent="0.25">
      <c r="A7" s="23"/>
      <c r="B7" s="8">
        <v>1995</v>
      </c>
      <c r="C7" s="8">
        <f>B7+1</f>
        <v>1996</v>
      </c>
      <c r="D7" s="8">
        <f t="shared" ref="D7:X7" si="1">C7+1</f>
        <v>1997</v>
      </c>
      <c r="E7" s="8">
        <f t="shared" si="1"/>
        <v>1998</v>
      </c>
      <c r="F7" s="8">
        <f t="shared" si="1"/>
        <v>1999</v>
      </c>
      <c r="G7" s="8">
        <f t="shared" si="1"/>
        <v>2000</v>
      </c>
      <c r="H7" s="8">
        <f t="shared" si="1"/>
        <v>2001</v>
      </c>
      <c r="I7" s="8">
        <f t="shared" si="1"/>
        <v>2002</v>
      </c>
      <c r="J7" s="8">
        <f t="shared" si="1"/>
        <v>2003</v>
      </c>
      <c r="K7" s="8">
        <f t="shared" si="1"/>
        <v>2004</v>
      </c>
      <c r="L7" s="8">
        <f t="shared" si="1"/>
        <v>2005</v>
      </c>
      <c r="M7" s="8">
        <f t="shared" si="1"/>
        <v>2006</v>
      </c>
      <c r="N7" s="8">
        <f t="shared" si="1"/>
        <v>2007</v>
      </c>
      <c r="O7" s="8">
        <f t="shared" si="1"/>
        <v>2008</v>
      </c>
      <c r="P7" s="8">
        <f t="shared" si="1"/>
        <v>2009</v>
      </c>
      <c r="Q7" s="8">
        <f t="shared" si="1"/>
        <v>2010</v>
      </c>
      <c r="R7" s="8">
        <f t="shared" si="1"/>
        <v>2011</v>
      </c>
      <c r="S7" s="8">
        <f t="shared" si="1"/>
        <v>2012</v>
      </c>
      <c r="T7" s="8">
        <f t="shared" si="1"/>
        <v>2013</v>
      </c>
      <c r="U7" s="8">
        <f t="shared" si="1"/>
        <v>2014</v>
      </c>
      <c r="V7" s="8">
        <f t="shared" si="1"/>
        <v>2015</v>
      </c>
      <c r="W7" s="8">
        <f t="shared" si="1"/>
        <v>2016</v>
      </c>
      <c r="X7" s="8">
        <f t="shared" si="1"/>
        <v>2017</v>
      </c>
      <c r="Y7" s="31" t="s">
        <v>23</v>
      </c>
    </row>
    <row r="8" spans="1:28" ht="15.75" thickBot="1" x14ac:dyDescent="0.3">
      <c r="A8" s="19" t="s">
        <v>2</v>
      </c>
      <c r="B8" s="20">
        <v>415207</v>
      </c>
      <c r="C8" s="20">
        <v>365990</v>
      </c>
      <c r="D8" s="21">
        <v>423557</v>
      </c>
      <c r="E8" s="21">
        <v>354958</v>
      </c>
      <c r="F8" s="21">
        <v>366952</v>
      </c>
      <c r="G8" s="21">
        <v>482667</v>
      </c>
      <c r="H8" s="21">
        <v>522252</v>
      </c>
      <c r="I8" s="21">
        <v>447483</v>
      </c>
      <c r="J8" s="21">
        <v>531147</v>
      </c>
      <c r="K8" s="21">
        <v>616284</v>
      </c>
      <c r="L8" s="21">
        <v>672520</v>
      </c>
      <c r="M8" s="21">
        <v>700871</v>
      </c>
      <c r="N8" s="21">
        <v>691783</v>
      </c>
      <c r="O8" s="21">
        <v>783314</v>
      </c>
      <c r="P8" s="21">
        <v>783314</v>
      </c>
      <c r="Q8" s="21">
        <v>799712</v>
      </c>
      <c r="R8" s="21">
        <v>626560</v>
      </c>
      <c r="S8" s="21">
        <v>573013</v>
      </c>
      <c r="T8" s="21">
        <v>639798</v>
      </c>
      <c r="U8" s="21">
        <v>586318</v>
      </c>
      <c r="V8" s="21">
        <v>533758</v>
      </c>
      <c r="W8" s="21">
        <v>430001</v>
      </c>
      <c r="X8" s="21">
        <v>350000</v>
      </c>
      <c r="Y8" s="37">
        <f>EXP(LN(X8/B8)/22)*1-1</f>
        <v>-7.7355633589917261E-3</v>
      </c>
    </row>
    <row r="9" spans="1:28" ht="15.75" thickBot="1" x14ac:dyDescent="0.3">
      <c r="A9" s="4" t="s">
        <v>3</v>
      </c>
      <c r="B9" s="4"/>
      <c r="C9" s="4"/>
    </row>
    <row r="10" spans="1:28" ht="14.25" customHeight="1" x14ac:dyDescent="0.25">
      <c r="A10" s="18"/>
      <c r="B10" s="8">
        <v>1995</v>
      </c>
      <c r="C10" s="8">
        <f>B10+1</f>
        <v>1996</v>
      </c>
      <c r="D10" s="8">
        <f t="shared" ref="D10:X10" si="2">C10+1</f>
        <v>1997</v>
      </c>
      <c r="E10" s="8">
        <f t="shared" si="2"/>
        <v>1998</v>
      </c>
      <c r="F10" s="8">
        <f t="shared" si="2"/>
        <v>1999</v>
      </c>
      <c r="G10" s="8">
        <f t="shared" si="2"/>
        <v>2000</v>
      </c>
      <c r="H10" s="8">
        <f t="shared" si="2"/>
        <v>2001</v>
      </c>
      <c r="I10" s="8">
        <f t="shared" si="2"/>
        <v>2002</v>
      </c>
      <c r="J10" s="8">
        <f t="shared" si="2"/>
        <v>2003</v>
      </c>
      <c r="K10" s="8">
        <f t="shared" si="2"/>
        <v>2004</v>
      </c>
      <c r="L10" s="8">
        <f t="shared" si="2"/>
        <v>2005</v>
      </c>
      <c r="M10" s="8">
        <f t="shared" si="2"/>
        <v>2006</v>
      </c>
      <c r="N10" s="8">
        <f t="shared" si="2"/>
        <v>2007</v>
      </c>
      <c r="O10" s="8">
        <f t="shared" si="2"/>
        <v>2008</v>
      </c>
      <c r="P10" s="8">
        <f t="shared" si="2"/>
        <v>2009</v>
      </c>
      <c r="Q10" s="8">
        <f t="shared" si="2"/>
        <v>2010</v>
      </c>
      <c r="R10" s="8">
        <f t="shared" si="2"/>
        <v>2011</v>
      </c>
      <c r="S10" s="8">
        <f t="shared" si="2"/>
        <v>2012</v>
      </c>
      <c r="T10" s="8">
        <f t="shared" si="2"/>
        <v>2013</v>
      </c>
      <c r="U10" s="8">
        <f t="shared" si="2"/>
        <v>2014</v>
      </c>
      <c r="V10" s="8">
        <f t="shared" si="2"/>
        <v>2015</v>
      </c>
      <c r="W10" s="8">
        <f t="shared" si="2"/>
        <v>2016</v>
      </c>
      <c r="X10" s="8">
        <f t="shared" si="2"/>
        <v>2017</v>
      </c>
      <c r="Y10" s="31" t="s">
        <v>23</v>
      </c>
    </row>
    <row r="11" spans="1:28" ht="15" customHeight="1" thickBot="1" x14ac:dyDescent="0.3">
      <c r="A11" s="19" t="s">
        <v>3</v>
      </c>
      <c r="B11" s="20">
        <f>B4*1000/B8</f>
        <v>2810.0007947842882</v>
      </c>
      <c r="C11" s="20">
        <f>C4*1000/C8</f>
        <v>2823.2793245717098</v>
      </c>
      <c r="D11" s="21">
        <v>2831.3048775017292</v>
      </c>
      <c r="E11" s="21">
        <v>2769.6826103369976</v>
      </c>
      <c r="F11" s="21">
        <v>3132.4314896771243</v>
      </c>
      <c r="G11" s="21">
        <v>3500.4485494139853</v>
      </c>
      <c r="H11" s="21">
        <v>3448.6435667072601</v>
      </c>
      <c r="I11" s="21">
        <v>3110.7975051566204</v>
      </c>
      <c r="J11" s="21">
        <v>3432.6410579368799</v>
      </c>
      <c r="K11" s="21">
        <v>3450.1236442938643</v>
      </c>
      <c r="L11" s="21">
        <v>3261.553559745435</v>
      </c>
      <c r="M11" s="21">
        <v>3334.1856061957192</v>
      </c>
      <c r="N11" s="21">
        <v>3528.242237811568</v>
      </c>
      <c r="O11" s="21">
        <v>3824.4050278687732</v>
      </c>
      <c r="P11" s="21">
        <v>2530.1871280227342</v>
      </c>
      <c r="Q11" s="21">
        <v>3121.3824476811651</v>
      </c>
      <c r="R11" s="21">
        <v>3379.8997701736466</v>
      </c>
      <c r="S11" s="21">
        <v>3058.4175228136187</v>
      </c>
      <c r="T11" s="21">
        <v>3836.3311545206457</v>
      </c>
      <c r="U11" s="21">
        <v>3873.4253425615452</v>
      </c>
      <c r="V11" s="21">
        <v>3447.8284166232638</v>
      </c>
      <c r="W11" s="21">
        <v>3407.8502143018272</v>
      </c>
      <c r="X11" s="21">
        <v>3000</v>
      </c>
      <c r="Y11" s="37">
        <f>EXP(LN(X11/B11)/22)*1-1</f>
        <v>2.9784049552208369E-3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11"/>
  <sheetViews>
    <sheetView showGridLines="0" topLeftCell="R1" workbookViewId="0">
      <selection activeCell="B4" sqref="B4:Y5"/>
    </sheetView>
  </sheetViews>
  <sheetFormatPr defaultColWidth="11.42578125" defaultRowHeight="15" x14ac:dyDescent="0.25"/>
  <cols>
    <col min="1" max="1" width="15" customWidth="1"/>
    <col min="2" max="25" width="9.85546875" customWidth="1"/>
    <col min="26" max="28" width="15.42578125" customWidth="1"/>
  </cols>
  <sheetData>
    <row r="1" spans="1:28" ht="14.25" customHeight="1" x14ac:dyDescent="0.3">
      <c r="A1" s="6" t="s">
        <v>6</v>
      </c>
      <c r="B1" s="6"/>
      <c r="C1" s="6"/>
    </row>
    <row r="2" spans="1:28" ht="15.75" thickBot="1" x14ac:dyDescent="0.3">
      <c r="A2" s="5" t="s">
        <v>1</v>
      </c>
      <c r="B2" s="5"/>
      <c r="C2" s="5"/>
    </row>
    <row r="3" spans="1:28" s="3" customFormat="1" ht="13.5" customHeight="1" x14ac:dyDescent="0.25">
      <c r="A3" s="7"/>
      <c r="B3" s="8">
        <v>1995</v>
      </c>
      <c r="C3" s="8">
        <f>B3+1</f>
        <v>1996</v>
      </c>
      <c r="D3" s="8">
        <f t="shared" ref="D3:Y3" si="0">C3+1</f>
        <v>1997</v>
      </c>
      <c r="E3" s="8">
        <f t="shared" si="0"/>
        <v>1998</v>
      </c>
      <c r="F3" s="8">
        <f t="shared" si="0"/>
        <v>1999</v>
      </c>
      <c r="G3" s="8">
        <f t="shared" si="0"/>
        <v>2000</v>
      </c>
      <c r="H3" s="8">
        <f t="shared" si="0"/>
        <v>2001</v>
      </c>
      <c r="I3" s="8">
        <f t="shared" si="0"/>
        <v>2002</v>
      </c>
      <c r="J3" s="8">
        <f t="shared" si="0"/>
        <v>2003</v>
      </c>
      <c r="K3" s="8">
        <f t="shared" si="0"/>
        <v>2004</v>
      </c>
      <c r="L3" s="8">
        <f t="shared" si="0"/>
        <v>2005</v>
      </c>
      <c r="M3" s="8">
        <f t="shared" si="0"/>
        <v>2006</v>
      </c>
      <c r="N3" s="8">
        <f t="shared" si="0"/>
        <v>2007</v>
      </c>
      <c r="O3" s="8">
        <f t="shared" si="0"/>
        <v>2008</v>
      </c>
      <c r="P3" s="8">
        <f t="shared" si="0"/>
        <v>2009</v>
      </c>
      <c r="Q3" s="8">
        <f t="shared" si="0"/>
        <v>2010</v>
      </c>
      <c r="R3" s="8">
        <f t="shared" si="0"/>
        <v>2011</v>
      </c>
      <c r="S3" s="8">
        <f t="shared" si="0"/>
        <v>2012</v>
      </c>
      <c r="T3" s="8">
        <f t="shared" si="0"/>
        <v>2013</v>
      </c>
      <c r="U3" s="8">
        <f t="shared" si="0"/>
        <v>2014</v>
      </c>
      <c r="V3" s="8">
        <f t="shared" si="0"/>
        <v>2015</v>
      </c>
      <c r="W3" s="8">
        <f t="shared" si="0"/>
        <v>2016</v>
      </c>
      <c r="X3" s="8">
        <f t="shared" si="0"/>
        <v>2017</v>
      </c>
      <c r="Y3" s="8">
        <f t="shared" si="0"/>
        <v>2018</v>
      </c>
      <c r="Z3" s="31" t="s">
        <v>20</v>
      </c>
      <c r="AA3" s="31" t="s">
        <v>21</v>
      </c>
      <c r="AB3" s="31" t="s">
        <v>22</v>
      </c>
    </row>
    <row r="4" spans="1:28" x14ac:dyDescent="0.25">
      <c r="A4" s="10" t="s">
        <v>4</v>
      </c>
      <c r="B4" s="11">
        <v>756950</v>
      </c>
      <c r="C4" s="11">
        <v>779906</v>
      </c>
      <c r="D4" s="12">
        <v>792239</v>
      </c>
      <c r="E4" s="12">
        <v>701168</v>
      </c>
      <c r="F4" s="12">
        <v>720193</v>
      </c>
      <c r="G4" s="12">
        <v>676775</v>
      </c>
      <c r="H4" s="12">
        <v>787119</v>
      </c>
      <c r="I4" s="12">
        <v>668164</v>
      </c>
      <c r="J4" s="12">
        <v>678890</v>
      </c>
      <c r="K4" s="12">
        <v>974091</v>
      </c>
      <c r="L4" s="12">
        <v>1004518</v>
      </c>
      <c r="M4" s="12">
        <v>1122807</v>
      </c>
      <c r="N4" s="12">
        <v>1048282</v>
      </c>
      <c r="O4" s="12">
        <v>1360650</v>
      </c>
      <c r="P4" s="12">
        <v>1193957</v>
      </c>
      <c r="Q4" s="12">
        <v>723412</v>
      </c>
      <c r="R4" s="12">
        <v>845254</v>
      </c>
      <c r="S4" s="12">
        <v>821070</v>
      </c>
      <c r="T4" s="12">
        <v>1084012</v>
      </c>
      <c r="U4" s="12">
        <v>1158056</v>
      </c>
      <c r="V4" s="12">
        <v>836024</v>
      </c>
      <c r="W4" s="12">
        <v>276633</v>
      </c>
      <c r="X4" s="12">
        <v>405000</v>
      </c>
      <c r="Y4" s="33"/>
      <c r="Z4" s="35">
        <f>EXP(LN(J4/B4)/8)*1-1</f>
        <v>-1.3512634692062431E-2</v>
      </c>
      <c r="AA4" s="35">
        <f>EXP(LN(O4/J4)/5)*1-1</f>
        <v>0.14918355589877175</v>
      </c>
      <c r="AB4" s="35">
        <f>EXP(LN(X4/O4)/22)*1-1</f>
        <v>-5.3593610902041733E-2</v>
      </c>
    </row>
    <row r="5" spans="1:28" ht="15.75" thickBot="1" x14ac:dyDescent="0.3">
      <c r="A5" s="14" t="s">
        <v>5</v>
      </c>
      <c r="B5" s="15"/>
      <c r="C5" s="15"/>
      <c r="D5" s="16"/>
      <c r="E5" s="16"/>
      <c r="F5" s="16"/>
      <c r="G5" s="16"/>
      <c r="H5" s="16"/>
      <c r="I5" s="16"/>
      <c r="J5" s="16">
        <v>586149</v>
      </c>
      <c r="K5" s="16">
        <v>745452</v>
      </c>
      <c r="L5" s="16">
        <v>662575</v>
      </c>
      <c r="M5" s="16">
        <v>616250</v>
      </c>
      <c r="N5" s="16">
        <v>846710</v>
      </c>
      <c r="O5" s="16">
        <v>918464</v>
      </c>
      <c r="P5" s="16">
        <v>852000</v>
      </c>
      <c r="Q5" s="16">
        <v>590000</v>
      </c>
      <c r="R5" s="16">
        <v>645000</v>
      </c>
      <c r="S5" s="16">
        <v>695232</v>
      </c>
      <c r="T5" s="16">
        <v>980000</v>
      </c>
      <c r="U5" s="16">
        <v>1150000</v>
      </c>
      <c r="V5" s="16">
        <v>800000</v>
      </c>
      <c r="W5" s="16">
        <v>501250</v>
      </c>
      <c r="X5" s="16">
        <v>405000</v>
      </c>
      <c r="Y5" s="16">
        <v>418000</v>
      </c>
      <c r="Z5" s="32"/>
      <c r="AA5" s="32"/>
      <c r="AB5" s="32"/>
    </row>
    <row r="6" spans="1:28" ht="15.75" thickBot="1" x14ac:dyDescent="0.3">
      <c r="A6" s="4" t="s">
        <v>2</v>
      </c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8" ht="14.25" customHeight="1" x14ac:dyDescent="0.25">
      <c r="A7" s="23"/>
      <c r="B7" s="8">
        <v>1995</v>
      </c>
      <c r="C7" s="8">
        <f>B7+1</f>
        <v>1996</v>
      </c>
      <c r="D7" s="8">
        <f t="shared" ref="D7:X7" si="1">C7+1</f>
        <v>1997</v>
      </c>
      <c r="E7" s="8">
        <f t="shared" si="1"/>
        <v>1998</v>
      </c>
      <c r="F7" s="8">
        <f t="shared" si="1"/>
        <v>1999</v>
      </c>
      <c r="G7" s="8">
        <f t="shared" si="1"/>
        <v>2000</v>
      </c>
      <c r="H7" s="8">
        <f t="shared" si="1"/>
        <v>2001</v>
      </c>
      <c r="I7" s="8">
        <f t="shared" si="1"/>
        <v>2002</v>
      </c>
      <c r="J7" s="8">
        <f t="shared" si="1"/>
        <v>2003</v>
      </c>
      <c r="K7" s="8">
        <f t="shared" si="1"/>
        <v>2004</v>
      </c>
      <c r="L7" s="8">
        <f t="shared" si="1"/>
        <v>2005</v>
      </c>
      <c r="M7" s="8">
        <f t="shared" si="1"/>
        <v>2006</v>
      </c>
      <c r="N7" s="8">
        <f t="shared" si="1"/>
        <v>2007</v>
      </c>
      <c r="O7" s="8">
        <f t="shared" si="1"/>
        <v>2008</v>
      </c>
      <c r="P7" s="8">
        <f t="shared" si="1"/>
        <v>2009</v>
      </c>
      <c r="Q7" s="8">
        <f t="shared" si="1"/>
        <v>2010</v>
      </c>
      <c r="R7" s="8">
        <f t="shared" si="1"/>
        <v>2011</v>
      </c>
      <c r="S7" s="8">
        <f t="shared" si="1"/>
        <v>2012</v>
      </c>
      <c r="T7" s="8">
        <f t="shared" si="1"/>
        <v>2013</v>
      </c>
      <c r="U7" s="8">
        <f t="shared" si="1"/>
        <v>2014</v>
      </c>
      <c r="V7" s="8">
        <f t="shared" si="1"/>
        <v>2015</v>
      </c>
      <c r="W7" s="8">
        <f t="shared" si="1"/>
        <v>2016</v>
      </c>
      <c r="X7" s="8">
        <f t="shared" si="1"/>
        <v>2017</v>
      </c>
      <c r="Y7" s="31" t="s">
        <v>20</v>
      </c>
    </row>
    <row r="8" spans="1:28" ht="15.75" thickBot="1" x14ac:dyDescent="0.3">
      <c r="A8" s="19" t="s">
        <v>2</v>
      </c>
      <c r="B8" s="20">
        <v>177430</v>
      </c>
      <c r="C8" s="20">
        <v>173312</v>
      </c>
      <c r="D8" s="21">
        <v>172952</v>
      </c>
      <c r="E8" s="21">
        <v>151875</v>
      </c>
      <c r="F8" s="21">
        <v>148971</v>
      </c>
      <c r="G8" s="21">
        <v>138202</v>
      </c>
      <c r="H8" s="21">
        <v>154203</v>
      </c>
      <c r="I8" s="21">
        <v>134294</v>
      </c>
      <c r="J8" s="21">
        <v>137404</v>
      </c>
      <c r="K8" s="21">
        <v>198780</v>
      </c>
      <c r="L8" s="21">
        <v>215979</v>
      </c>
      <c r="M8" s="21">
        <v>226829</v>
      </c>
      <c r="N8" s="21">
        <v>207396</v>
      </c>
      <c r="O8" s="21">
        <v>263000</v>
      </c>
      <c r="P8" s="21">
        <v>263738</v>
      </c>
      <c r="Q8" s="21">
        <v>180454</v>
      </c>
      <c r="R8" s="21">
        <v>165334</v>
      </c>
      <c r="S8" s="21">
        <v>170827</v>
      </c>
      <c r="T8" s="21">
        <v>214930</v>
      </c>
      <c r="U8" s="21">
        <v>226597</v>
      </c>
      <c r="V8" s="21">
        <v>162894</v>
      </c>
      <c r="W8" s="21">
        <v>72009</v>
      </c>
      <c r="X8" s="21">
        <v>110000</v>
      </c>
      <c r="Y8" s="37">
        <f>EXP(LN(X8/B8)/22)*1-1</f>
        <v>-2.1497196679367225E-2</v>
      </c>
    </row>
    <row r="9" spans="1:28" ht="15.75" thickBot="1" x14ac:dyDescent="0.3">
      <c r="A9" s="4" t="s">
        <v>3</v>
      </c>
      <c r="B9" s="4"/>
      <c r="C9" s="4"/>
    </row>
    <row r="10" spans="1:28" ht="14.25" customHeight="1" x14ac:dyDescent="0.25">
      <c r="A10" s="18"/>
      <c r="B10" s="8">
        <v>1995</v>
      </c>
      <c r="C10" s="8">
        <f>B10+1</f>
        <v>1996</v>
      </c>
      <c r="D10" s="8">
        <f t="shared" ref="D10:X10" si="2">C10+1</f>
        <v>1997</v>
      </c>
      <c r="E10" s="8">
        <f t="shared" si="2"/>
        <v>1998</v>
      </c>
      <c r="F10" s="8">
        <f t="shared" si="2"/>
        <v>1999</v>
      </c>
      <c r="G10" s="8">
        <f t="shared" si="2"/>
        <v>2000</v>
      </c>
      <c r="H10" s="8">
        <f t="shared" si="2"/>
        <v>2001</v>
      </c>
      <c r="I10" s="8">
        <f t="shared" si="2"/>
        <v>2002</v>
      </c>
      <c r="J10" s="8">
        <f t="shared" si="2"/>
        <v>2003</v>
      </c>
      <c r="K10" s="8">
        <f t="shared" si="2"/>
        <v>2004</v>
      </c>
      <c r="L10" s="8">
        <f t="shared" si="2"/>
        <v>2005</v>
      </c>
      <c r="M10" s="8">
        <f t="shared" si="2"/>
        <v>2006</v>
      </c>
      <c r="N10" s="8">
        <f t="shared" si="2"/>
        <v>2007</v>
      </c>
      <c r="O10" s="8">
        <f t="shared" si="2"/>
        <v>2008</v>
      </c>
      <c r="P10" s="8">
        <f t="shared" si="2"/>
        <v>2009</v>
      </c>
      <c r="Q10" s="8">
        <f t="shared" si="2"/>
        <v>2010</v>
      </c>
      <c r="R10" s="8">
        <f t="shared" si="2"/>
        <v>2011</v>
      </c>
      <c r="S10" s="8">
        <f t="shared" si="2"/>
        <v>2012</v>
      </c>
      <c r="T10" s="8">
        <f t="shared" si="2"/>
        <v>2013</v>
      </c>
      <c r="U10" s="8">
        <f t="shared" si="2"/>
        <v>2014</v>
      </c>
      <c r="V10" s="8">
        <f t="shared" si="2"/>
        <v>2015</v>
      </c>
      <c r="W10" s="8">
        <f t="shared" si="2"/>
        <v>2016</v>
      </c>
      <c r="X10" s="8">
        <f t="shared" si="2"/>
        <v>2017</v>
      </c>
      <c r="Y10" s="31" t="s">
        <v>20</v>
      </c>
    </row>
    <row r="11" spans="1:28" ht="14.25" customHeight="1" thickBot="1" x14ac:dyDescent="0.3">
      <c r="A11" s="19" t="s">
        <v>3</v>
      </c>
      <c r="B11" s="20">
        <f>B4*1000/B8</f>
        <v>4266.1894831764639</v>
      </c>
      <c r="C11" s="20">
        <f>C4*1000/C8</f>
        <v>4500.0115398818316</v>
      </c>
      <c r="D11" s="21">
        <v>4580.6871270641568</v>
      </c>
      <c r="E11" s="21">
        <v>4616.7440329218107</v>
      </c>
      <c r="F11" s="21">
        <v>4834.4510005303046</v>
      </c>
      <c r="G11" s="21">
        <v>4896.998596257652</v>
      </c>
      <c r="H11" s="21">
        <v>5104.4337658800414</v>
      </c>
      <c r="I11" s="21">
        <v>4975.3823700239773</v>
      </c>
      <c r="J11" s="21">
        <v>4940.8314168437601</v>
      </c>
      <c r="K11" s="21">
        <v>4900.3471174162396</v>
      </c>
      <c r="L11" s="21">
        <v>4650.9984767037531</v>
      </c>
      <c r="M11" s="21">
        <v>4950.0152096954089</v>
      </c>
      <c r="N11" s="21">
        <v>5054.4947829273469</v>
      </c>
      <c r="O11" s="21">
        <v>5173.5741444866926</v>
      </c>
      <c r="P11" s="21">
        <v>4527.0571552070614</v>
      </c>
      <c r="Q11" s="21">
        <v>4008.8443592272824</v>
      </c>
      <c r="R11" s="21">
        <v>5112.4027725694659</v>
      </c>
      <c r="S11" s="21">
        <v>4806.4416046643682</v>
      </c>
      <c r="T11" s="21">
        <v>5043.558367840692</v>
      </c>
      <c r="U11" s="21">
        <v>5110.641358888246</v>
      </c>
      <c r="V11" s="21">
        <v>5132.319176888037</v>
      </c>
      <c r="W11" s="21">
        <v>3841.6447944007</v>
      </c>
      <c r="X11" s="21">
        <v>3681.8181818181815</v>
      </c>
      <c r="Y11" s="37">
        <f>EXP(LN(X11/B11)/22)*1-1</f>
        <v>-6.6737371651761634E-3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workbookViewId="0">
      <selection activeCell="A3" sqref="A3:Y11"/>
    </sheetView>
  </sheetViews>
  <sheetFormatPr defaultColWidth="11.42578125" defaultRowHeight="15" x14ac:dyDescent="0.25"/>
  <cols>
    <col min="1" max="1" width="15" customWidth="1"/>
    <col min="2" max="20" width="9.85546875" customWidth="1"/>
    <col min="21" max="21" width="13" customWidth="1"/>
    <col min="22" max="25" width="11.42578125" customWidth="1"/>
  </cols>
  <sheetData>
    <row r="1" spans="1:28" ht="20.25" customHeight="1" x14ac:dyDescent="0.3">
      <c r="A1" s="6" t="s">
        <v>19</v>
      </c>
      <c r="B1" s="6"/>
      <c r="C1" s="6"/>
    </row>
    <row r="2" spans="1:28" ht="15.75" thickBot="1" x14ac:dyDescent="0.3">
      <c r="A2" s="5" t="s">
        <v>1</v>
      </c>
      <c r="B2" s="5"/>
      <c r="C2" s="5"/>
    </row>
    <row r="3" spans="1:28" s="3" customFormat="1" ht="17.25" customHeight="1" x14ac:dyDescent="0.25">
      <c r="A3" s="7"/>
      <c r="B3" s="8">
        <v>1995</v>
      </c>
      <c r="C3" s="8">
        <f>B3+1</f>
        <v>1996</v>
      </c>
      <c r="D3" s="8">
        <f t="shared" ref="D3:Y3" si="0">C3+1</f>
        <v>1997</v>
      </c>
      <c r="E3" s="8">
        <f t="shared" si="0"/>
        <v>1998</v>
      </c>
      <c r="F3" s="8">
        <f t="shared" si="0"/>
        <v>1999</v>
      </c>
      <c r="G3" s="8">
        <f t="shared" si="0"/>
        <v>2000</v>
      </c>
      <c r="H3" s="8">
        <f t="shared" si="0"/>
        <v>2001</v>
      </c>
      <c r="I3" s="8">
        <f t="shared" si="0"/>
        <v>2002</v>
      </c>
      <c r="J3" s="8">
        <f t="shared" si="0"/>
        <v>2003</v>
      </c>
      <c r="K3" s="8">
        <f t="shared" si="0"/>
        <v>2004</v>
      </c>
      <c r="L3" s="8">
        <f t="shared" si="0"/>
        <v>2005</v>
      </c>
      <c r="M3" s="8">
        <f t="shared" si="0"/>
        <v>2006</v>
      </c>
      <c r="N3" s="8">
        <f t="shared" si="0"/>
        <v>2007</v>
      </c>
      <c r="O3" s="8">
        <f t="shared" si="0"/>
        <v>2008</v>
      </c>
      <c r="P3" s="8">
        <f t="shared" si="0"/>
        <v>2009</v>
      </c>
      <c r="Q3" s="8">
        <f t="shared" si="0"/>
        <v>2010</v>
      </c>
      <c r="R3" s="8">
        <f t="shared" si="0"/>
        <v>2011</v>
      </c>
      <c r="S3" s="8">
        <f t="shared" si="0"/>
        <v>2012</v>
      </c>
      <c r="T3" s="8">
        <f t="shared" si="0"/>
        <v>2013</v>
      </c>
      <c r="U3" s="8">
        <f t="shared" si="0"/>
        <v>2014</v>
      </c>
      <c r="V3" s="8">
        <f t="shared" si="0"/>
        <v>2015</v>
      </c>
      <c r="W3" s="8">
        <f t="shared" si="0"/>
        <v>2016</v>
      </c>
      <c r="X3" s="8">
        <f t="shared" si="0"/>
        <v>2017</v>
      </c>
      <c r="Y3" s="8">
        <f t="shared" si="0"/>
        <v>2018</v>
      </c>
      <c r="Z3" s="31" t="s">
        <v>20</v>
      </c>
      <c r="AA3" s="31" t="s">
        <v>56</v>
      </c>
      <c r="AB3" s="31" t="s">
        <v>57</v>
      </c>
    </row>
    <row r="4" spans="1:28" x14ac:dyDescent="0.25">
      <c r="A4" s="10" t="s">
        <v>4</v>
      </c>
      <c r="B4" s="11">
        <v>593497</v>
      </c>
      <c r="C4" s="11">
        <v>542936</v>
      </c>
      <c r="D4" s="12">
        <v>513709</v>
      </c>
      <c r="E4" s="12">
        <v>475023</v>
      </c>
      <c r="F4" s="12">
        <v>462579</v>
      </c>
      <c r="G4" s="12">
        <v>496768</v>
      </c>
      <c r="H4" s="12">
        <v>456495</v>
      </c>
      <c r="I4" s="12">
        <v>341645</v>
      </c>
      <c r="J4" s="12">
        <v>333272</v>
      </c>
      <c r="K4" s="12">
        <v>374419</v>
      </c>
      <c r="L4" s="12">
        <v>374417</v>
      </c>
      <c r="M4" s="12">
        <v>377881</v>
      </c>
      <c r="N4" s="12">
        <v>412256</v>
      </c>
      <c r="O4" s="12">
        <v>382561</v>
      </c>
      <c r="P4" s="12">
        <v>384445</v>
      </c>
      <c r="Q4" s="12">
        <v>399748</v>
      </c>
      <c r="R4" s="12">
        <v>437729</v>
      </c>
      <c r="S4" s="12">
        <v>565518</v>
      </c>
      <c r="T4" s="12">
        <v>376567</v>
      </c>
      <c r="U4" s="12">
        <v>504179</v>
      </c>
      <c r="V4" s="12">
        <v>429296</v>
      </c>
      <c r="W4" s="12">
        <v>309929</v>
      </c>
      <c r="X4" s="12">
        <v>256851</v>
      </c>
      <c r="Y4" s="33"/>
      <c r="Z4" s="35">
        <f>EXP(LN(J4/B4)/8)*1-1</f>
        <v>-6.9593924895177794E-2</v>
      </c>
      <c r="AA4" s="35">
        <f>EXP(LN(S4/J4)/9)*1-1</f>
        <v>6.051398652016271E-2</v>
      </c>
      <c r="AB4" s="35">
        <f>EXP(LN(X4/S4)/5)*1-1</f>
        <v>-0.14602144351566471</v>
      </c>
    </row>
    <row r="5" spans="1:28" ht="15.75" thickBot="1" x14ac:dyDescent="0.3">
      <c r="A5" s="14" t="s">
        <v>5</v>
      </c>
      <c r="B5" s="15"/>
      <c r="C5" s="15"/>
      <c r="D5" s="16"/>
      <c r="E5" s="16"/>
      <c r="F5" s="16"/>
      <c r="G5" s="16"/>
      <c r="H5" s="16"/>
      <c r="I5" s="16"/>
      <c r="J5" s="16">
        <v>315000</v>
      </c>
      <c r="K5" s="16">
        <v>330000</v>
      </c>
      <c r="L5" s="16">
        <v>340000</v>
      </c>
      <c r="M5" s="27">
        <v>330000</v>
      </c>
      <c r="N5" s="30">
        <v>310000</v>
      </c>
      <c r="O5" s="27">
        <v>335000</v>
      </c>
      <c r="P5" s="27">
        <v>450000</v>
      </c>
      <c r="Q5" s="27">
        <v>500000</v>
      </c>
      <c r="R5" s="27">
        <v>450000</v>
      </c>
      <c r="S5" s="27">
        <v>500000</v>
      </c>
      <c r="T5" s="27">
        <v>550000</v>
      </c>
      <c r="U5" s="27">
        <v>600000</v>
      </c>
      <c r="V5" s="27">
        <v>500000</v>
      </c>
      <c r="W5" s="27">
        <v>450000</v>
      </c>
      <c r="X5" s="25">
        <v>225000</v>
      </c>
      <c r="Y5" s="25">
        <v>45000</v>
      </c>
      <c r="Z5" s="32"/>
      <c r="AA5" s="32"/>
      <c r="AB5" s="32"/>
    </row>
    <row r="6" spans="1:28" ht="15.75" thickBot="1" x14ac:dyDescent="0.3">
      <c r="A6" s="4" t="s">
        <v>2</v>
      </c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8" ht="15" customHeight="1" x14ac:dyDescent="0.25">
      <c r="A7" s="23"/>
      <c r="B7" s="8">
        <v>1995</v>
      </c>
      <c r="C7" s="8">
        <f>B7+1</f>
        <v>1996</v>
      </c>
      <c r="D7" s="8">
        <f t="shared" ref="D7:V7" si="1">C7+1</f>
        <v>1997</v>
      </c>
      <c r="E7" s="8">
        <f t="shared" si="1"/>
        <v>1998</v>
      </c>
      <c r="F7" s="8">
        <f t="shared" si="1"/>
        <v>1999</v>
      </c>
      <c r="G7" s="8">
        <f t="shared" si="1"/>
        <v>2000</v>
      </c>
      <c r="H7" s="8">
        <f t="shared" si="1"/>
        <v>2001</v>
      </c>
      <c r="I7" s="8">
        <f t="shared" si="1"/>
        <v>2002</v>
      </c>
      <c r="J7" s="8">
        <f t="shared" si="1"/>
        <v>2003</v>
      </c>
      <c r="K7" s="8">
        <f t="shared" si="1"/>
        <v>2004</v>
      </c>
      <c r="L7" s="8">
        <f t="shared" si="1"/>
        <v>2005</v>
      </c>
      <c r="M7" s="8">
        <f t="shared" si="1"/>
        <v>2006</v>
      </c>
      <c r="N7" s="8">
        <f t="shared" si="1"/>
        <v>2007</v>
      </c>
      <c r="O7" s="8">
        <f t="shared" si="1"/>
        <v>2008</v>
      </c>
      <c r="P7" s="8">
        <f t="shared" si="1"/>
        <v>2009</v>
      </c>
      <c r="Q7" s="8">
        <f t="shared" si="1"/>
        <v>2010</v>
      </c>
      <c r="R7" s="8">
        <f t="shared" si="1"/>
        <v>2011</v>
      </c>
      <c r="S7" s="8">
        <f t="shared" si="1"/>
        <v>2012</v>
      </c>
      <c r="T7" s="8">
        <f t="shared" si="1"/>
        <v>2013</v>
      </c>
      <c r="U7" s="8">
        <f t="shared" si="1"/>
        <v>2014</v>
      </c>
      <c r="V7" s="8">
        <f t="shared" si="1"/>
        <v>2015</v>
      </c>
      <c r="W7" s="8">
        <f t="shared" ref="W7" si="2">V7+1</f>
        <v>2016</v>
      </c>
      <c r="X7" s="8">
        <f t="shared" ref="X7" si="3">W7+1</f>
        <v>2017</v>
      </c>
      <c r="Y7" s="31" t="s">
        <v>24</v>
      </c>
    </row>
    <row r="8" spans="1:28" ht="15.75" thickBot="1" x14ac:dyDescent="0.3">
      <c r="A8" s="19" t="s">
        <v>2</v>
      </c>
      <c r="B8" s="20">
        <v>38648</v>
      </c>
      <c r="C8" s="20">
        <v>35577</v>
      </c>
      <c r="D8" s="21">
        <v>35523</v>
      </c>
      <c r="E8" s="21">
        <v>29671</v>
      </c>
      <c r="F8" s="21">
        <v>29348</v>
      </c>
      <c r="G8" s="21">
        <v>31084</v>
      </c>
      <c r="H8" s="21">
        <v>33017</v>
      </c>
      <c r="I8" s="21">
        <v>31121</v>
      </c>
      <c r="J8" s="21">
        <v>29540</v>
      </c>
      <c r="K8" s="21">
        <v>29819</v>
      </c>
      <c r="L8" s="21">
        <v>30612</v>
      </c>
      <c r="M8" s="21">
        <v>27451</v>
      </c>
      <c r="N8" s="21">
        <v>30460</v>
      </c>
      <c r="O8" s="21">
        <v>23186</v>
      </c>
      <c r="P8" s="21">
        <v>39793</v>
      </c>
      <c r="Q8" s="21">
        <v>24354</v>
      </c>
      <c r="R8" s="21">
        <v>26415</v>
      </c>
      <c r="S8" s="21">
        <v>40102</v>
      </c>
      <c r="T8" s="21">
        <v>25314</v>
      </c>
      <c r="U8" s="21">
        <v>33954</v>
      </c>
      <c r="V8" s="21">
        <v>30402</v>
      </c>
      <c r="W8" s="21">
        <v>22156</v>
      </c>
      <c r="X8" s="21">
        <v>18084</v>
      </c>
      <c r="Y8" s="37">
        <f>EXP(LN(X8/B8)/22)*1-1</f>
        <v>-3.3932187620377086E-2</v>
      </c>
    </row>
    <row r="9" spans="1:28" ht="15.75" thickBot="1" x14ac:dyDescent="0.3">
      <c r="A9" s="4" t="s">
        <v>3</v>
      </c>
      <c r="B9" s="4"/>
      <c r="C9" s="4"/>
    </row>
    <row r="10" spans="1:28" ht="15.75" customHeight="1" x14ac:dyDescent="0.25">
      <c r="A10" s="18"/>
      <c r="B10" s="8">
        <v>1995</v>
      </c>
      <c r="C10" s="8">
        <f>B10+1</f>
        <v>1996</v>
      </c>
      <c r="D10" s="8">
        <f t="shared" ref="D10:V10" si="4">C10+1</f>
        <v>1997</v>
      </c>
      <c r="E10" s="8">
        <f t="shared" si="4"/>
        <v>1998</v>
      </c>
      <c r="F10" s="8">
        <f t="shared" si="4"/>
        <v>1999</v>
      </c>
      <c r="G10" s="8">
        <f t="shared" si="4"/>
        <v>2000</v>
      </c>
      <c r="H10" s="8">
        <f t="shared" si="4"/>
        <v>2001</v>
      </c>
      <c r="I10" s="8">
        <f t="shared" si="4"/>
        <v>2002</v>
      </c>
      <c r="J10" s="8">
        <f t="shared" si="4"/>
        <v>2003</v>
      </c>
      <c r="K10" s="8">
        <f t="shared" si="4"/>
        <v>2004</v>
      </c>
      <c r="L10" s="8">
        <f t="shared" si="4"/>
        <v>2005</v>
      </c>
      <c r="M10" s="8">
        <f t="shared" si="4"/>
        <v>2006</v>
      </c>
      <c r="N10" s="8">
        <f t="shared" si="4"/>
        <v>2007</v>
      </c>
      <c r="O10" s="8">
        <f t="shared" si="4"/>
        <v>2008</v>
      </c>
      <c r="P10" s="8">
        <f t="shared" si="4"/>
        <v>2009</v>
      </c>
      <c r="Q10" s="8">
        <f t="shared" si="4"/>
        <v>2010</v>
      </c>
      <c r="R10" s="8">
        <f t="shared" si="4"/>
        <v>2011</v>
      </c>
      <c r="S10" s="8">
        <f t="shared" si="4"/>
        <v>2012</v>
      </c>
      <c r="T10" s="8">
        <f t="shared" si="4"/>
        <v>2013</v>
      </c>
      <c r="U10" s="8">
        <f t="shared" si="4"/>
        <v>2014</v>
      </c>
      <c r="V10" s="8">
        <f t="shared" si="4"/>
        <v>2015</v>
      </c>
      <c r="W10" s="8">
        <f t="shared" ref="W10" si="5">V10+1</f>
        <v>2016</v>
      </c>
      <c r="X10" s="8">
        <f t="shared" ref="X10" si="6">W10+1</f>
        <v>2017</v>
      </c>
      <c r="Y10" s="31" t="s">
        <v>24</v>
      </c>
    </row>
    <row r="11" spans="1:28" ht="15" customHeight="1" thickBot="1" x14ac:dyDescent="0.3">
      <c r="A11" s="19" t="s">
        <v>3</v>
      </c>
      <c r="B11" s="20">
        <f>B4*1000/B8</f>
        <v>15356.473814945146</v>
      </c>
      <c r="C11" s="20">
        <f>C4*1000/C8</f>
        <v>15260.870787306405</v>
      </c>
      <c r="D11" s="21">
        <v>14461.306759001211</v>
      </c>
      <c r="E11" s="21">
        <v>16009.672744430589</v>
      </c>
      <c r="F11" s="21">
        <v>15761.85770750988</v>
      </c>
      <c r="G11" s="21">
        <v>15981.46956633638</v>
      </c>
      <c r="H11" s="21">
        <v>13826.059302783415</v>
      </c>
      <c r="I11" s="21">
        <v>10977.957006522925</v>
      </c>
      <c r="J11" s="21">
        <v>11282.058226134055</v>
      </c>
      <c r="K11" s="21">
        <v>12556.390221000032</v>
      </c>
      <c r="L11" s="21">
        <v>12231.053181758787</v>
      </c>
      <c r="M11" s="21">
        <v>13765.655167389166</v>
      </c>
      <c r="N11" s="21">
        <v>13534.340118187787</v>
      </c>
      <c r="O11" s="21">
        <v>16499.654964202535</v>
      </c>
      <c r="P11" s="21">
        <v>9661.1213027416889</v>
      </c>
      <c r="Q11" s="21">
        <v>16414.059292108072</v>
      </c>
      <c r="R11" s="21">
        <v>16571.2284686731</v>
      </c>
      <c r="S11" s="21">
        <v>14101.989925689491</v>
      </c>
      <c r="T11" s="21">
        <v>14875.839456427273</v>
      </c>
      <c r="U11" s="21">
        <v>14848.883783942982</v>
      </c>
      <c r="V11" s="21">
        <v>14120.649957239655</v>
      </c>
      <c r="W11" s="21">
        <v>13988.490702292833</v>
      </c>
      <c r="X11" s="21">
        <v>14203.218314532183</v>
      </c>
      <c r="Y11" s="37">
        <f>EXP(LN(X11/B11)/22)*1-1</f>
        <v>-3.5422817749326541E-3</v>
      </c>
    </row>
    <row r="15" spans="1:28" ht="15" customHeight="1" x14ac:dyDescent="0.25">
      <c r="U15" s="24"/>
      <c r="V15" s="26"/>
    </row>
    <row r="17" spans="21:22" x14ac:dyDescent="0.25">
      <c r="V17" s="24"/>
    </row>
    <row r="19" spans="21:22" x14ac:dyDescent="0.25">
      <c r="V19" s="3"/>
    </row>
    <row r="20" spans="21:22" x14ac:dyDescent="0.25">
      <c r="U20" s="24"/>
      <c r="V20" s="2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9"/>
  <sheetViews>
    <sheetView showGridLines="0" workbookViewId="0">
      <selection activeCell="Y9" sqref="Y9:AG35"/>
    </sheetView>
  </sheetViews>
  <sheetFormatPr defaultColWidth="11.42578125" defaultRowHeight="15" x14ac:dyDescent="0.25"/>
  <cols>
    <col min="1" max="1" width="15" customWidth="1"/>
    <col min="2" max="20" width="9.85546875" customWidth="1"/>
    <col min="21" max="21" width="13" customWidth="1"/>
    <col min="22" max="25" width="11.42578125" customWidth="1"/>
  </cols>
  <sheetData>
    <row r="1" spans="1:33" ht="18.75" customHeight="1" x14ac:dyDescent="0.3">
      <c r="A1" s="6" t="s">
        <v>18</v>
      </c>
      <c r="B1" s="6"/>
      <c r="C1" s="6"/>
    </row>
    <row r="2" spans="1:33" ht="15.75" thickBot="1" x14ac:dyDescent="0.3">
      <c r="A2" s="5" t="s">
        <v>1</v>
      </c>
      <c r="B2" s="5"/>
      <c r="C2" s="5"/>
    </row>
    <row r="3" spans="1:33" s="3" customFormat="1" ht="13.5" customHeight="1" x14ac:dyDescent="0.25">
      <c r="A3" s="7"/>
      <c r="B3" s="8">
        <v>1995</v>
      </c>
      <c r="C3" s="8">
        <f>B3+1</f>
        <v>1996</v>
      </c>
      <c r="D3" s="8">
        <f t="shared" ref="D3:Y3" si="0">C3+1</f>
        <v>1997</v>
      </c>
      <c r="E3" s="8">
        <f t="shared" si="0"/>
        <v>1998</v>
      </c>
      <c r="F3" s="8">
        <f t="shared" si="0"/>
        <v>1999</v>
      </c>
      <c r="G3" s="8">
        <f t="shared" si="0"/>
        <v>2000</v>
      </c>
      <c r="H3" s="8">
        <f t="shared" si="0"/>
        <v>2001</v>
      </c>
      <c r="I3" s="8">
        <f t="shared" si="0"/>
        <v>2002</v>
      </c>
      <c r="J3" s="8">
        <f t="shared" si="0"/>
        <v>2003</v>
      </c>
      <c r="K3" s="8">
        <f t="shared" si="0"/>
        <v>2004</v>
      </c>
      <c r="L3" s="8">
        <f t="shared" si="0"/>
        <v>2005</v>
      </c>
      <c r="M3" s="8">
        <f t="shared" si="0"/>
        <v>2006</v>
      </c>
      <c r="N3" s="8">
        <f t="shared" si="0"/>
        <v>2007</v>
      </c>
      <c r="O3" s="8">
        <f t="shared" si="0"/>
        <v>2008</v>
      </c>
      <c r="P3" s="8">
        <f t="shared" si="0"/>
        <v>2009</v>
      </c>
      <c r="Q3" s="8">
        <f t="shared" si="0"/>
        <v>2010</v>
      </c>
      <c r="R3" s="8">
        <f t="shared" si="0"/>
        <v>2011</v>
      </c>
      <c r="S3" s="8">
        <f t="shared" si="0"/>
        <v>2012</v>
      </c>
      <c r="T3" s="8">
        <f t="shared" si="0"/>
        <v>2013</v>
      </c>
      <c r="U3" s="8">
        <f t="shared" si="0"/>
        <v>2014</v>
      </c>
      <c r="V3" s="8">
        <f t="shared" si="0"/>
        <v>2015</v>
      </c>
      <c r="W3" s="8">
        <f t="shared" si="0"/>
        <v>2016</v>
      </c>
      <c r="X3" s="8">
        <f t="shared" si="0"/>
        <v>2017</v>
      </c>
      <c r="Y3" s="8">
        <f t="shared" si="0"/>
        <v>2018</v>
      </c>
      <c r="Z3" s="31" t="s">
        <v>33</v>
      </c>
    </row>
    <row r="4" spans="1:33" x14ac:dyDescent="0.25">
      <c r="A4" s="10" t="s">
        <v>4</v>
      </c>
      <c r="B4" s="11">
        <v>53468</v>
      </c>
      <c r="C4" s="11">
        <v>61381</v>
      </c>
      <c r="D4" s="12">
        <v>62009</v>
      </c>
      <c r="E4" s="12">
        <v>86577</v>
      </c>
      <c r="F4" s="12">
        <v>87222</v>
      </c>
      <c r="G4" s="12">
        <v>77724</v>
      </c>
      <c r="H4" s="12">
        <v>62232</v>
      </c>
      <c r="I4" s="12">
        <v>69376</v>
      </c>
      <c r="J4" s="12">
        <v>74452</v>
      </c>
      <c r="K4" s="12">
        <v>91407</v>
      </c>
      <c r="L4" s="12">
        <v>94161</v>
      </c>
      <c r="M4" s="12">
        <v>101143</v>
      </c>
      <c r="N4" s="12">
        <v>127905</v>
      </c>
      <c r="O4" s="12">
        <v>152229</v>
      </c>
      <c r="P4" s="12">
        <v>139239</v>
      </c>
      <c r="Q4" s="12">
        <v>133573</v>
      </c>
      <c r="R4" s="12">
        <v>160386</v>
      </c>
      <c r="S4" s="12">
        <v>167060</v>
      </c>
      <c r="T4" s="12">
        <v>83335</v>
      </c>
      <c r="U4" s="12">
        <v>111716</v>
      </c>
      <c r="V4" s="12">
        <v>121237</v>
      </c>
      <c r="W4" s="12"/>
      <c r="X4" s="12"/>
      <c r="Y4" s="33"/>
      <c r="Z4" s="35">
        <f>EXP(LN(V4/B4)/20)*1-1</f>
        <v>4.178251024622015E-2</v>
      </c>
    </row>
    <row r="5" spans="1:33" ht="15.75" thickBot="1" x14ac:dyDescent="0.3">
      <c r="A5" s="14" t="s">
        <v>5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27"/>
      <c r="N5" s="30">
        <v>125020</v>
      </c>
      <c r="O5" s="27">
        <v>123000</v>
      </c>
      <c r="P5" s="27">
        <v>137500</v>
      </c>
      <c r="Q5" s="27">
        <v>145000</v>
      </c>
      <c r="R5" s="27">
        <v>168750</v>
      </c>
      <c r="S5" s="27">
        <v>177400</v>
      </c>
      <c r="T5" s="27">
        <v>258150</v>
      </c>
      <c r="U5" s="27">
        <v>146850</v>
      </c>
      <c r="V5" s="27">
        <v>90000</v>
      </c>
      <c r="W5" s="27">
        <v>54000</v>
      </c>
      <c r="X5" s="25">
        <v>47250</v>
      </c>
      <c r="Y5" s="25">
        <v>23755</v>
      </c>
      <c r="Z5" s="32"/>
    </row>
    <row r="6" spans="1:33" ht="15.75" thickBot="1" x14ac:dyDescent="0.3">
      <c r="A6" s="4" t="s">
        <v>2</v>
      </c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33" ht="18.75" customHeight="1" x14ac:dyDescent="0.25">
      <c r="A7" s="23"/>
      <c r="B7" s="8">
        <v>1995</v>
      </c>
      <c r="C7" s="8">
        <f>B7+1</f>
        <v>1996</v>
      </c>
      <c r="D7" s="8">
        <f t="shared" ref="D7:V7" si="1">C7+1</f>
        <v>1997</v>
      </c>
      <c r="E7" s="8">
        <f t="shared" si="1"/>
        <v>1998</v>
      </c>
      <c r="F7" s="8">
        <f t="shared" si="1"/>
        <v>1999</v>
      </c>
      <c r="G7" s="8">
        <f t="shared" si="1"/>
        <v>2000</v>
      </c>
      <c r="H7" s="8">
        <f t="shared" si="1"/>
        <v>2001</v>
      </c>
      <c r="I7" s="8">
        <f t="shared" si="1"/>
        <v>2002</v>
      </c>
      <c r="J7" s="8">
        <f t="shared" si="1"/>
        <v>2003</v>
      </c>
      <c r="K7" s="8">
        <f t="shared" si="1"/>
        <v>2004</v>
      </c>
      <c r="L7" s="8">
        <f t="shared" si="1"/>
        <v>2005</v>
      </c>
      <c r="M7" s="8">
        <f t="shared" si="1"/>
        <v>2006</v>
      </c>
      <c r="N7" s="8">
        <f t="shared" si="1"/>
        <v>2007</v>
      </c>
      <c r="O7" s="8">
        <f t="shared" si="1"/>
        <v>2008</v>
      </c>
      <c r="P7" s="8">
        <f t="shared" si="1"/>
        <v>2009</v>
      </c>
      <c r="Q7" s="8">
        <f t="shared" si="1"/>
        <v>2010</v>
      </c>
      <c r="R7" s="8">
        <f t="shared" si="1"/>
        <v>2011</v>
      </c>
      <c r="S7" s="8">
        <f t="shared" si="1"/>
        <v>2012</v>
      </c>
      <c r="T7" s="8">
        <f t="shared" si="1"/>
        <v>2013</v>
      </c>
      <c r="U7" s="8">
        <f t="shared" si="1"/>
        <v>2014</v>
      </c>
      <c r="V7" s="8">
        <f t="shared" si="1"/>
        <v>2015</v>
      </c>
      <c r="W7" s="31" t="s">
        <v>33</v>
      </c>
    </row>
    <row r="8" spans="1:33" ht="15.75" thickBot="1" x14ac:dyDescent="0.3">
      <c r="A8" s="19" t="s">
        <v>2</v>
      </c>
      <c r="B8" s="20">
        <v>4083</v>
      </c>
      <c r="C8" s="20">
        <v>4795</v>
      </c>
      <c r="D8" s="21">
        <v>4917</v>
      </c>
      <c r="E8" s="21">
        <v>6015</v>
      </c>
      <c r="F8" s="21">
        <v>6205</v>
      </c>
      <c r="G8" s="21">
        <v>5381</v>
      </c>
      <c r="H8" s="21">
        <v>4330</v>
      </c>
      <c r="I8" s="21">
        <v>4604</v>
      </c>
      <c r="J8" s="21">
        <v>4568</v>
      </c>
      <c r="K8" s="21">
        <v>5180</v>
      </c>
      <c r="L8" s="21">
        <v>5359</v>
      </c>
      <c r="M8" s="21">
        <v>6119</v>
      </c>
      <c r="N8" s="21">
        <v>6887</v>
      </c>
      <c r="O8" s="21">
        <v>9592</v>
      </c>
      <c r="P8" s="21">
        <v>7503</v>
      </c>
      <c r="Q8" s="21">
        <v>7071</v>
      </c>
      <c r="R8" s="21">
        <v>8169</v>
      </c>
      <c r="S8" s="21">
        <v>8732</v>
      </c>
      <c r="T8" s="21">
        <v>5262</v>
      </c>
      <c r="U8" s="21">
        <v>6660</v>
      </c>
      <c r="V8" s="21">
        <v>6927</v>
      </c>
      <c r="W8" s="37">
        <f>EXP(LN(V8/B8)/20)*1-1</f>
        <v>2.6782103360854181E-2</v>
      </c>
    </row>
    <row r="9" spans="1:33" ht="15.75" thickBot="1" x14ac:dyDescent="0.3">
      <c r="A9" s="4" t="s">
        <v>3</v>
      </c>
      <c r="B9" s="4"/>
      <c r="C9" s="4"/>
      <c r="Y9" s="96" t="s">
        <v>38</v>
      </c>
      <c r="Z9" s="97"/>
      <c r="AA9" s="97"/>
      <c r="AB9" s="97"/>
      <c r="AC9" s="97"/>
      <c r="AD9" s="97"/>
      <c r="AE9" s="97"/>
      <c r="AF9" s="97"/>
      <c r="AG9" s="98"/>
    </row>
    <row r="10" spans="1:33" ht="13.5" customHeight="1" x14ac:dyDescent="0.25">
      <c r="A10" s="18"/>
      <c r="B10" s="8">
        <v>1995</v>
      </c>
      <c r="C10" s="8">
        <f>B10+1</f>
        <v>1996</v>
      </c>
      <c r="D10" s="8">
        <f t="shared" ref="D10:V10" si="2">C10+1</f>
        <v>1997</v>
      </c>
      <c r="E10" s="8">
        <f t="shared" si="2"/>
        <v>1998</v>
      </c>
      <c r="F10" s="8">
        <f t="shared" si="2"/>
        <v>1999</v>
      </c>
      <c r="G10" s="8">
        <f t="shared" si="2"/>
        <v>2000</v>
      </c>
      <c r="H10" s="8">
        <f t="shared" si="2"/>
        <v>2001</v>
      </c>
      <c r="I10" s="8">
        <f t="shared" si="2"/>
        <v>2002</v>
      </c>
      <c r="J10" s="8">
        <f t="shared" si="2"/>
        <v>2003</v>
      </c>
      <c r="K10" s="8">
        <f t="shared" si="2"/>
        <v>2004</v>
      </c>
      <c r="L10" s="8">
        <f t="shared" si="2"/>
        <v>2005</v>
      </c>
      <c r="M10" s="8">
        <f t="shared" si="2"/>
        <v>2006</v>
      </c>
      <c r="N10" s="8">
        <f t="shared" si="2"/>
        <v>2007</v>
      </c>
      <c r="O10" s="8">
        <f t="shared" si="2"/>
        <v>2008</v>
      </c>
      <c r="P10" s="8">
        <f t="shared" si="2"/>
        <v>2009</v>
      </c>
      <c r="Q10" s="8">
        <f t="shared" si="2"/>
        <v>2010</v>
      </c>
      <c r="R10" s="8">
        <f t="shared" si="2"/>
        <v>2011</v>
      </c>
      <c r="S10" s="8">
        <f t="shared" si="2"/>
        <v>2012</v>
      </c>
      <c r="T10" s="8">
        <f t="shared" si="2"/>
        <v>2013</v>
      </c>
      <c r="U10" s="8">
        <f t="shared" si="2"/>
        <v>2014</v>
      </c>
      <c r="V10" s="8">
        <f t="shared" si="2"/>
        <v>2015</v>
      </c>
      <c r="W10" s="38" t="s">
        <v>33</v>
      </c>
      <c r="Y10" s="55"/>
      <c r="Z10" s="99" t="s">
        <v>49</v>
      </c>
      <c r="AA10" s="100"/>
      <c r="AB10" s="101" t="s">
        <v>50</v>
      </c>
      <c r="AC10" s="100"/>
      <c r="AD10" s="101" t="s">
        <v>51</v>
      </c>
      <c r="AE10" s="100"/>
      <c r="AF10" s="62" t="s">
        <v>52</v>
      </c>
      <c r="AG10" s="78"/>
    </row>
    <row r="11" spans="1:33" ht="18.75" customHeight="1" thickBot="1" x14ac:dyDescent="0.3">
      <c r="A11" s="19" t="s">
        <v>3</v>
      </c>
      <c r="B11" s="20">
        <f>B4*1000/B8</f>
        <v>13095.273083517022</v>
      </c>
      <c r="C11" s="20">
        <f>C4*1000/C8</f>
        <v>12801.04275286757</v>
      </c>
      <c r="D11" s="21">
        <v>12611.145007118161</v>
      </c>
      <c r="E11" s="21">
        <v>14393.516209476311</v>
      </c>
      <c r="F11" s="21">
        <v>14056.728444802578</v>
      </c>
      <c r="G11" s="21">
        <v>14444.155361456978</v>
      </c>
      <c r="H11" s="21">
        <v>14372.28637413395</v>
      </c>
      <c r="I11" s="21">
        <v>15068.635968722851</v>
      </c>
      <c r="J11" s="21">
        <v>16298.598949211908</v>
      </c>
      <c r="K11" s="21">
        <v>17646.138996138998</v>
      </c>
      <c r="L11" s="21">
        <v>17570.628848665794</v>
      </c>
      <c r="M11" s="21">
        <v>16529.334858637034</v>
      </c>
      <c r="N11" s="21">
        <v>18571.947146798317</v>
      </c>
      <c r="O11" s="21">
        <v>15870.412844036697</v>
      </c>
      <c r="P11" s="21">
        <v>18557.776889244302</v>
      </c>
      <c r="Q11" s="21">
        <v>18890.255975109605</v>
      </c>
      <c r="R11" s="21">
        <v>19633.492471538746</v>
      </c>
      <c r="S11" s="21">
        <v>19131.928538708198</v>
      </c>
      <c r="T11" s="21">
        <v>15837.134169517294</v>
      </c>
      <c r="U11" s="21">
        <v>16774.174174174175</v>
      </c>
      <c r="V11" s="21">
        <v>17502.093258264762</v>
      </c>
      <c r="W11" s="37">
        <f>EXP(LN(V11/B11)/20)*1-1</f>
        <v>1.4609143299505245E-2</v>
      </c>
      <c r="Y11" s="56"/>
      <c r="Z11" s="42" t="s">
        <v>4</v>
      </c>
      <c r="AA11" s="43" t="s">
        <v>5</v>
      </c>
      <c r="AB11" s="47" t="s">
        <v>4</v>
      </c>
      <c r="AC11" s="43" t="s">
        <v>5</v>
      </c>
      <c r="AD11" s="47" t="s">
        <v>4</v>
      </c>
      <c r="AE11" s="43" t="s">
        <v>5</v>
      </c>
      <c r="AF11" s="42" t="s">
        <v>4</v>
      </c>
      <c r="AG11" s="51" t="s">
        <v>5</v>
      </c>
    </row>
    <row r="12" spans="1:33" x14ac:dyDescent="0.25">
      <c r="Y12" s="79">
        <v>1995</v>
      </c>
      <c r="Z12" s="44">
        <v>294800</v>
      </c>
      <c r="AA12" s="75"/>
      <c r="AB12" s="48">
        <v>234865</v>
      </c>
      <c r="AC12" s="77"/>
      <c r="AD12" s="48">
        <v>82991</v>
      </c>
      <c r="AE12" s="77"/>
      <c r="AF12" s="74">
        <v>53468</v>
      </c>
      <c r="AG12" s="80"/>
    </row>
    <row r="13" spans="1:33" x14ac:dyDescent="0.25">
      <c r="Y13" s="79">
        <v>1996</v>
      </c>
      <c r="Z13" s="44">
        <v>320708</v>
      </c>
      <c r="AA13" s="75"/>
      <c r="AB13" s="48">
        <v>248174</v>
      </c>
      <c r="AC13" s="77"/>
      <c r="AD13" s="48">
        <v>104244</v>
      </c>
      <c r="AE13" s="77"/>
      <c r="AF13" s="74">
        <v>61381</v>
      </c>
      <c r="AG13" s="80"/>
    </row>
    <row r="14" spans="1:33" x14ac:dyDescent="0.25">
      <c r="Y14" s="79">
        <v>1997</v>
      </c>
      <c r="Z14" s="44">
        <v>322141</v>
      </c>
      <c r="AA14" s="75"/>
      <c r="AB14" s="48">
        <v>261476</v>
      </c>
      <c r="AC14" s="77"/>
      <c r="AD14" s="48">
        <v>136455</v>
      </c>
      <c r="AE14" s="77"/>
      <c r="AF14" s="74">
        <v>62009</v>
      </c>
      <c r="AG14" s="80"/>
    </row>
    <row r="15" spans="1:33" x14ac:dyDescent="0.25">
      <c r="Y15" s="79">
        <v>1998</v>
      </c>
      <c r="Z15" s="44">
        <v>390232</v>
      </c>
      <c r="AA15" s="75"/>
      <c r="AB15" s="48">
        <v>213539</v>
      </c>
      <c r="AC15" s="77"/>
      <c r="AD15" s="48">
        <v>222367</v>
      </c>
      <c r="AE15" s="77"/>
      <c r="AF15" s="74">
        <v>86577</v>
      </c>
      <c r="AG15" s="80"/>
    </row>
    <row r="16" spans="1:33" x14ac:dyDescent="0.25">
      <c r="U16" s="24"/>
      <c r="V16" s="26"/>
      <c r="Y16" s="79">
        <v>1999</v>
      </c>
      <c r="Z16" s="44">
        <v>384050</v>
      </c>
      <c r="AA16" s="75"/>
      <c r="AB16" s="48">
        <v>220805</v>
      </c>
      <c r="AC16" s="77"/>
      <c r="AD16" s="48">
        <v>199816</v>
      </c>
      <c r="AE16" s="77"/>
      <c r="AF16" s="74">
        <v>87222</v>
      </c>
      <c r="AG16" s="80"/>
    </row>
    <row r="17" spans="21:33" x14ac:dyDescent="0.25">
      <c r="Y17" s="79">
        <v>2000</v>
      </c>
      <c r="Z17" s="44">
        <v>341662</v>
      </c>
      <c r="AA17" s="75"/>
      <c r="AB17" s="48">
        <v>213064</v>
      </c>
      <c r="AC17" s="77"/>
      <c r="AD17" s="48">
        <v>175228</v>
      </c>
      <c r="AE17" s="77"/>
      <c r="AF17" s="74">
        <v>77724</v>
      </c>
      <c r="AG17" s="80"/>
    </row>
    <row r="18" spans="21:33" x14ac:dyDescent="0.25">
      <c r="V18" s="24"/>
      <c r="Y18" s="79">
        <v>2001</v>
      </c>
      <c r="Z18" s="44">
        <v>329214</v>
      </c>
      <c r="AA18" s="75"/>
      <c r="AB18" s="48">
        <v>181697</v>
      </c>
      <c r="AC18" s="77"/>
      <c r="AD18" s="48">
        <v>235999</v>
      </c>
      <c r="AE18" s="77"/>
      <c r="AF18" s="74">
        <v>62232</v>
      </c>
      <c r="AG18" s="80"/>
    </row>
    <row r="19" spans="21:33" x14ac:dyDescent="0.25">
      <c r="Y19" s="79">
        <v>2002</v>
      </c>
      <c r="Z19" s="44">
        <v>350626</v>
      </c>
      <c r="AA19" s="75"/>
      <c r="AB19" s="48">
        <v>196964</v>
      </c>
      <c r="AC19" s="77"/>
      <c r="AD19" s="48">
        <v>276687</v>
      </c>
      <c r="AE19" s="77"/>
      <c r="AF19" s="74">
        <v>69376</v>
      </c>
      <c r="AG19" s="80"/>
    </row>
    <row r="20" spans="21:33" x14ac:dyDescent="0.25">
      <c r="V20" s="3"/>
      <c r="Y20" s="79">
        <v>2003</v>
      </c>
      <c r="Z20" s="44">
        <v>321599</v>
      </c>
      <c r="AA20" s="75"/>
      <c r="AB20" s="48">
        <v>180609</v>
      </c>
      <c r="AC20" s="77"/>
      <c r="AD20" s="48">
        <v>276040</v>
      </c>
      <c r="AE20" s="77"/>
      <c r="AF20" s="74">
        <v>74452</v>
      </c>
      <c r="AG20" s="80"/>
    </row>
    <row r="21" spans="21:33" x14ac:dyDescent="0.25">
      <c r="U21" s="24"/>
      <c r="V21" s="26"/>
      <c r="Y21" s="79">
        <v>2004</v>
      </c>
      <c r="Z21" s="44">
        <v>350063</v>
      </c>
      <c r="AA21" s="75"/>
      <c r="AB21" s="48">
        <v>196941</v>
      </c>
      <c r="AC21" s="77"/>
      <c r="AD21" s="48">
        <v>236293</v>
      </c>
      <c r="AE21" s="77"/>
      <c r="AF21" s="74">
        <v>91407</v>
      </c>
      <c r="AG21" s="80"/>
    </row>
    <row r="22" spans="21:33" x14ac:dyDescent="0.25">
      <c r="Y22" s="79">
        <v>2005</v>
      </c>
      <c r="Z22" s="44">
        <v>443106</v>
      </c>
      <c r="AA22" s="75"/>
      <c r="AB22" s="48">
        <v>211655</v>
      </c>
      <c r="AC22" s="77"/>
      <c r="AD22" s="48">
        <v>265441</v>
      </c>
      <c r="AE22" s="77"/>
      <c r="AF22" s="74">
        <v>94161</v>
      </c>
      <c r="AG22" s="80"/>
    </row>
    <row r="23" spans="21:33" x14ac:dyDescent="0.25">
      <c r="Y23" s="79">
        <v>2006</v>
      </c>
      <c r="Z23" s="44">
        <v>454142</v>
      </c>
      <c r="AA23" s="75"/>
      <c r="AB23" s="48">
        <v>195944</v>
      </c>
      <c r="AC23" s="77"/>
      <c r="AD23" s="48">
        <v>254969</v>
      </c>
      <c r="AE23" s="77"/>
      <c r="AF23" s="74">
        <v>101143</v>
      </c>
      <c r="AG23" s="80"/>
    </row>
    <row r="24" spans="21:33" x14ac:dyDescent="0.25">
      <c r="Y24" s="79">
        <v>2007</v>
      </c>
      <c r="Z24" s="44">
        <v>456399</v>
      </c>
      <c r="AA24" s="76">
        <v>214604</v>
      </c>
      <c r="AB24" s="48">
        <v>207287</v>
      </c>
      <c r="AC24" s="46">
        <v>207545</v>
      </c>
      <c r="AD24" s="48">
        <v>258903</v>
      </c>
      <c r="AE24" s="46">
        <v>235300</v>
      </c>
      <c r="AF24" s="74">
        <v>127905</v>
      </c>
      <c r="AG24" s="52">
        <v>125020</v>
      </c>
    </row>
    <row r="25" spans="21:33" x14ac:dyDescent="0.25">
      <c r="Y25" s="79">
        <v>2008</v>
      </c>
      <c r="Z25" s="44">
        <v>421016</v>
      </c>
      <c r="AA25" s="76">
        <v>415000</v>
      </c>
      <c r="AB25" s="48">
        <v>199319</v>
      </c>
      <c r="AC25" s="46">
        <v>210000</v>
      </c>
      <c r="AD25" s="48">
        <v>323432</v>
      </c>
      <c r="AE25" s="46">
        <v>250000</v>
      </c>
      <c r="AF25" s="74">
        <v>152229</v>
      </c>
      <c r="AG25" s="52">
        <v>123000</v>
      </c>
    </row>
    <row r="26" spans="21:33" x14ac:dyDescent="0.25">
      <c r="Y26" s="79">
        <v>2009</v>
      </c>
      <c r="Z26" s="44">
        <v>499179</v>
      </c>
      <c r="AA26" s="76">
        <v>354376</v>
      </c>
      <c r="AB26" s="48">
        <v>236058</v>
      </c>
      <c r="AC26" s="46">
        <v>236622</v>
      </c>
      <c r="AD26" s="48">
        <v>363640</v>
      </c>
      <c r="AE26" s="46">
        <v>281000</v>
      </c>
      <c r="AF26" s="74">
        <v>139239</v>
      </c>
      <c r="AG26" s="52">
        <v>137500</v>
      </c>
    </row>
    <row r="27" spans="21:33" x14ac:dyDescent="0.25">
      <c r="Y27" s="79">
        <v>2010</v>
      </c>
      <c r="Z27" s="44">
        <v>512544</v>
      </c>
      <c r="AA27" s="76">
        <v>142750</v>
      </c>
      <c r="AB27" s="48">
        <v>225340</v>
      </c>
      <c r="AC27" s="46">
        <v>193400</v>
      </c>
      <c r="AD27" s="48">
        <v>337244</v>
      </c>
      <c r="AE27" s="46">
        <v>217600</v>
      </c>
      <c r="AF27" s="74">
        <v>133573</v>
      </c>
      <c r="AG27" s="52">
        <v>145000</v>
      </c>
    </row>
    <row r="28" spans="21:33" x14ac:dyDescent="0.25">
      <c r="Y28" s="79">
        <v>2011</v>
      </c>
      <c r="Z28" s="44">
        <v>554852</v>
      </c>
      <c r="AA28" s="76">
        <v>78300</v>
      </c>
      <c r="AB28" s="48">
        <v>301724</v>
      </c>
      <c r="AC28" s="46">
        <v>143250</v>
      </c>
      <c r="AD28" s="48">
        <v>363361</v>
      </c>
      <c r="AE28" s="46">
        <v>177400</v>
      </c>
      <c r="AF28" s="74">
        <v>160386</v>
      </c>
      <c r="AG28" s="52">
        <v>168750</v>
      </c>
    </row>
    <row r="29" spans="21:33" x14ac:dyDescent="0.25">
      <c r="Y29" s="79">
        <v>2012</v>
      </c>
      <c r="Z29" s="44">
        <v>578080</v>
      </c>
      <c r="AA29" s="76">
        <v>315000</v>
      </c>
      <c r="AB29" s="48">
        <v>264138</v>
      </c>
      <c r="AC29" s="46">
        <v>205326</v>
      </c>
      <c r="AD29" s="48">
        <v>345132</v>
      </c>
      <c r="AE29" s="46">
        <v>250850</v>
      </c>
      <c r="AF29" s="74">
        <v>167060</v>
      </c>
      <c r="AG29" s="52">
        <v>177400</v>
      </c>
    </row>
    <row r="30" spans="21:33" x14ac:dyDescent="0.25">
      <c r="Y30" s="79">
        <v>2013</v>
      </c>
      <c r="Z30" s="44">
        <v>419580</v>
      </c>
      <c r="AA30" s="76">
        <v>340000</v>
      </c>
      <c r="AB30" s="48">
        <v>151894</v>
      </c>
      <c r="AC30" s="46">
        <v>258500</v>
      </c>
      <c r="AD30" s="48">
        <v>173647</v>
      </c>
      <c r="AE30" s="46">
        <v>286810</v>
      </c>
      <c r="AF30" s="74">
        <v>83335</v>
      </c>
      <c r="AG30" s="52">
        <v>258150</v>
      </c>
    </row>
    <row r="31" spans="21:33" x14ac:dyDescent="0.25">
      <c r="Y31" s="79">
        <v>2014</v>
      </c>
      <c r="Z31" s="44">
        <v>636367</v>
      </c>
      <c r="AA31" s="76">
        <v>220000</v>
      </c>
      <c r="AB31" s="48">
        <v>234585</v>
      </c>
      <c r="AC31" s="46">
        <v>226000</v>
      </c>
      <c r="AD31" s="48">
        <v>251274</v>
      </c>
      <c r="AE31" s="46">
        <v>190000</v>
      </c>
      <c r="AF31" s="74">
        <v>111716</v>
      </c>
      <c r="AG31" s="52">
        <v>146850</v>
      </c>
    </row>
    <row r="32" spans="21:33" x14ac:dyDescent="0.25">
      <c r="Y32" s="79">
        <v>2015</v>
      </c>
      <c r="Z32" s="44">
        <v>602522</v>
      </c>
      <c r="AA32" s="76">
        <v>108000</v>
      </c>
      <c r="AB32" s="48">
        <v>234693</v>
      </c>
      <c r="AC32" s="46">
        <v>162000</v>
      </c>
      <c r="AD32" s="48">
        <v>248553</v>
      </c>
      <c r="AE32" s="46">
        <v>153600</v>
      </c>
      <c r="AF32" s="74">
        <v>121237</v>
      </c>
      <c r="AG32" s="52">
        <v>90000</v>
      </c>
    </row>
    <row r="33" spans="25:33" x14ac:dyDescent="0.25">
      <c r="Y33" s="79">
        <v>2016</v>
      </c>
      <c r="Z33" s="44">
        <v>391433</v>
      </c>
      <c r="AA33" s="76">
        <v>70200</v>
      </c>
      <c r="AB33" s="48">
        <v>162140</v>
      </c>
      <c r="AC33" s="46">
        <v>105300</v>
      </c>
      <c r="AD33" s="48">
        <v>157851</v>
      </c>
      <c r="AE33" s="46">
        <v>107100</v>
      </c>
      <c r="AF33" s="74"/>
      <c r="AG33" s="52">
        <v>54000</v>
      </c>
    </row>
    <row r="34" spans="25:33" x14ac:dyDescent="0.25">
      <c r="Y34" s="79">
        <v>2017</v>
      </c>
      <c r="Z34" s="44">
        <v>200000</v>
      </c>
      <c r="AA34" s="76">
        <v>52560</v>
      </c>
      <c r="AB34" s="48">
        <v>176217</v>
      </c>
      <c r="AC34" s="46">
        <v>94500</v>
      </c>
      <c r="AD34" s="48">
        <v>152188</v>
      </c>
      <c r="AE34" s="46">
        <v>74900</v>
      </c>
      <c r="AF34" s="74"/>
      <c r="AG34" s="52">
        <v>47250</v>
      </c>
    </row>
    <row r="35" spans="25:33" ht="15.75" thickBot="1" x14ac:dyDescent="0.3">
      <c r="Y35" s="81">
        <v>2018</v>
      </c>
      <c r="Z35" s="82"/>
      <c r="AA35" s="83">
        <v>38930</v>
      </c>
      <c r="AB35" s="84"/>
      <c r="AC35" s="53">
        <v>65172</v>
      </c>
      <c r="AD35" s="84"/>
      <c r="AE35" s="53">
        <v>55400</v>
      </c>
      <c r="AF35" s="85"/>
      <c r="AG35" s="86">
        <v>23755</v>
      </c>
    </row>
    <row r="37" spans="25:33" ht="15.75" thickBot="1" x14ac:dyDescent="0.3"/>
    <row r="38" spans="25:33" x14ac:dyDescent="0.25">
      <c r="Y38" s="96" t="s">
        <v>39</v>
      </c>
      <c r="Z38" s="97"/>
      <c r="AA38" s="97"/>
      <c r="AB38" s="97"/>
      <c r="AC38" s="98"/>
    </row>
    <row r="39" spans="25:33" x14ac:dyDescent="0.25">
      <c r="Y39" s="55"/>
      <c r="Z39" s="91" t="s">
        <v>49</v>
      </c>
      <c r="AA39" s="91" t="s">
        <v>50</v>
      </c>
      <c r="AB39" s="89" t="s">
        <v>51</v>
      </c>
      <c r="AC39" s="50" t="s">
        <v>52</v>
      </c>
    </row>
    <row r="40" spans="25:33" x14ac:dyDescent="0.25">
      <c r="Y40" s="72">
        <v>1995</v>
      </c>
      <c r="Z40" s="92">
        <v>17799</v>
      </c>
      <c r="AA40" s="92">
        <v>11403</v>
      </c>
      <c r="AB40" s="90">
        <v>3869</v>
      </c>
      <c r="AC40" s="87">
        <v>4083</v>
      </c>
    </row>
    <row r="41" spans="25:33" x14ac:dyDescent="0.25">
      <c r="Y41" s="72">
        <v>1996</v>
      </c>
      <c r="Z41" s="92">
        <v>18553</v>
      </c>
      <c r="AA41" s="92">
        <v>12106</v>
      </c>
      <c r="AB41" s="90">
        <v>4874</v>
      </c>
      <c r="AC41" s="87">
        <v>4795</v>
      </c>
    </row>
    <row r="42" spans="25:33" x14ac:dyDescent="0.25">
      <c r="Y42" s="72">
        <v>1997</v>
      </c>
      <c r="Z42" s="92">
        <v>17902</v>
      </c>
      <c r="AA42" s="92">
        <v>12535</v>
      </c>
      <c r="AB42" s="90">
        <v>6307</v>
      </c>
      <c r="AC42" s="87">
        <v>4917</v>
      </c>
    </row>
    <row r="43" spans="25:33" x14ac:dyDescent="0.25">
      <c r="Y43" s="72">
        <v>1998</v>
      </c>
      <c r="Z43" s="92">
        <v>21525</v>
      </c>
      <c r="AA43" s="92">
        <v>10716</v>
      </c>
      <c r="AB43" s="90">
        <v>9142</v>
      </c>
      <c r="AC43" s="87">
        <v>6015</v>
      </c>
    </row>
    <row r="44" spans="25:33" x14ac:dyDescent="0.25">
      <c r="Y44" s="72">
        <v>1999</v>
      </c>
      <c r="Z44" s="92">
        <v>19927</v>
      </c>
      <c r="AA44" s="92">
        <v>11039</v>
      </c>
      <c r="AB44" s="90">
        <v>9374</v>
      </c>
      <c r="AC44" s="87">
        <v>6205</v>
      </c>
    </row>
    <row r="45" spans="25:33" x14ac:dyDescent="0.25">
      <c r="Y45" s="72">
        <v>2000</v>
      </c>
      <c r="Z45" s="92">
        <v>19854</v>
      </c>
      <c r="AA45" s="92">
        <v>10974</v>
      </c>
      <c r="AB45" s="90">
        <v>7891</v>
      </c>
      <c r="AC45" s="87">
        <v>5381</v>
      </c>
    </row>
    <row r="46" spans="25:33" x14ac:dyDescent="0.25">
      <c r="Y46" s="72">
        <v>2001</v>
      </c>
      <c r="Z46" s="92">
        <v>18702</v>
      </c>
      <c r="AA46" s="92">
        <v>8939</v>
      </c>
      <c r="AB46" s="90">
        <v>10318</v>
      </c>
      <c r="AC46" s="87">
        <v>4330</v>
      </c>
    </row>
    <row r="47" spans="25:33" x14ac:dyDescent="0.25">
      <c r="Y47" s="72">
        <v>2002</v>
      </c>
      <c r="Z47" s="92">
        <v>19590</v>
      </c>
      <c r="AA47" s="92">
        <v>9570</v>
      </c>
      <c r="AB47" s="90">
        <v>10968</v>
      </c>
      <c r="AC47" s="87">
        <v>4604</v>
      </c>
    </row>
    <row r="48" spans="25:33" x14ac:dyDescent="0.25">
      <c r="Y48" s="72">
        <v>2003</v>
      </c>
      <c r="Z48" s="92">
        <v>17007</v>
      </c>
      <c r="AA48" s="92">
        <v>8429</v>
      </c>
      <c r="AB48" s="90">
        <v>11031</v>
      </c>
      <c r="AC48" s="87">
        <v>4568</v>
      </c>
    </row>
    <row r="49" spans="25:29" x14ac:dyDescent="0.25">
      <c r="Y49" s="72">
        <v>2004</v>
      </c>
      <c r="Z49" s="92">
        <v>18848</v>
      </c>
      <c r="AA49" s="92">
        <v>9075</v>
      </c>
      <c r="AB49" s="90">
        <v>9425</v>
      </c>
      <c r="AC49" s="87">
        <v>5180</v>
      </c>
    </row>
    <row r="50" spans="25:29" x14ac:dyDescent="0.25">
      <c r="Y50" s="72">
        <v>2005</v>
      </c>
      <c r="Z50" s="92">
        <v>24210</v>
      </c>
      <c r="AA50" s="92">
        <v>10039</v>
      </c>
      <c r="AB50" s="90">
        <v>11053</v>
      </c>
      <c r="AC50" s="87">
        <v>5359</v>
      </c>
    </row>
    <row r="51" spans="25:29" x14ac:dyDescent="0.25">
      <c r="Y51" s="72">
        <v>2006</v>
      </c>
      <c r="Z51" s="92">
        <v>24325</v>
      </c>
      <c r="AA51" s="92">
        <v>9448</v>
      </c>
      <c r="AB51" s="90">
        <v>11636</v>
      </c>
      <c r="AC51" s="87">
        <v>6119</v>
      </c>
    </row>
    <row r="52" spans="25:29" x14ac:dyDescent="0.25">
      <c r="Y52" s="72">
        <v>2007</v>
      </c>
      <c r="Z52" s="92">
        <v>24628</v>
      </c>
      <c r="AA52" s="92">
        <v>9575</v>
      </c>
      <c r="AB52" s="90">
        <v>11092</v>
      </c>
      <c r="AC52" s="87">
        <v>6887</v>
      </c>
    </row>
    <row r="53" spans="25:29" x14ac:dyDescent="0.25">
      <c r="Y53" s="72">
        <v>2008</v>
      </c>
      <c r="Z53" s="92">
        <v>22025</v>
      </c>
      <c r="AA53" s="92">
        <v>9226</v>
      </c>
      <c r="AB53" s="90">
        <v>13878</v>
      </c>
      <c r="AC53" s="87">
        <v>9592</v>
      </c>
    </row>
    <row r="54" spans="25:29" x14ac:dyDescent="0.25">
      <c r="Y54" s="72">
        <v>2009</v>
      </c>
      <c r="Z54" s="92">
        <v>22025</v>
      </c>
      <c r="AA54" s="92">
        <v>9958</v>
      </c>
      <c r="AB54" s="90">
        <v>15607</v>
      </c>
      <c r="AC54" s="87">
        <v>7503</v>
      </c>
    </row>
    <row r="55" spans="25:29" x14ac:dyDescent="0.25">
      <c r="Y55" s="72">
        <v>2010</v>
      </c>
      <c r="Z55" s="92">
        <v>28985</v>
      </c>
      <c r="AA55" s="92">
        <v>10551</v>
      </c>
      <c r="AB55" s="90">
        <v>13507</v>
      </c>
      <c r="AC55" s="87">
        <v>7071</v>
      </c>
    </row>
    <row r="56" spans="25:29" x14ac:dyDescent="0.25">
      <c r="Y56" s="72">
        <v>2011</v>
      </c>
      <c r="Z56" s="92">
        <v>34351</v>
      </c>
      <c r="AA56" s="92">
        <v>12515</v>
      </c>
      <c r="AB56" s="90">
        <v>14587</v>
      </c>
      <c r="AC56" s="87">
        <v>8169</v>
      </c>
    </row>
    <row r="57" spans="25:29" x14ac:dyDescent="0.25">
      <c r="Y57" s="72">
        <v>2012</v>
      </c>
      <c r="Z57" s="92">
        <v>33183</v>
      </c>
      <c r="AA57" s="92">
        <v>12179</v>
      </c>
      <c r="AB57" s="90">
        <v>15733</v>
      </c>
      <c r="AC57" s="87">
        <v>8732</v>
      </c>
    </row>
    <row r="58" spans="25:29" x14ac:dyDescent="0.25">
      <c r="Y58" s="72">
        <v>2013</v>
      </c>
      <c r="Z58" s="92">
        <v>21205</v>
      </c>
      <c r="AA58" s="92">
        <v>7213</v>
      </c>
      <c r="AB58" s="90">
        <v>7696</v>
      </c>
      <c r="AC58" s="87">
        <v>5262</v>
      </c>
    </row>
    <row r="59" spans="25:29" x14ac:dyDescent="0.25">
      <c r="Y59" s="72">
        <v>2014</v>
      </c>
      <c r="Z59" s="92">
        <v>33150</v>
      </c>
      <c r="AA59" s="92">
        <v>9794</v>
      </c>
      <c r="AB59" s="90">
        <v>12024</v>
      </c>
      <c r="AC59" s="87">
        <v>6660</v>
      </c>
    </row>
    <row r="60" spans="25:29" x14ac:dyDescent="0.25">
      <c r="Y60" s="72">
        <v>2015</v>
      </c>
      <c r="Z60" s="92">
        <v>33478</v>
      </c>
      <c r="AA60" s="92">
        <v>10479</v>
      </c>
      <c r="AB60" s="90">
        <v>11428</v>
      </c>
      <c r="AC60" s="87">
        <v>6927</v>
      </c>
    </row>
    <row r="61" spans="25:29" x14ac:dyDescent="0.25">
      <c r="Y61" s="72">
        <v>2016</v>
      </c>
      <c r="Z61" s="92">
        <v>20202</v>
      </c>
      <c r="AA61" s="92">
        <v>7724</v>
      </c>
      <c r="AB61" s="90">
        <v>7467</v>
      </c>
      <c r="AC61" s="87"/>
    </row>
    <row r="62" spans="25:29" ht="15.75" thickBot="1" x14ac:dyDescent="0.3">
      <c r="Y62" s="88">
        <v>2017</v>
      </c>
      <c r="Z62" s="93">
        <v>11000</v>
      </c>
      <c r="AA62" s="93">
        <v>8154</v>
      </c>
      <c r="AB62" s="94">
        <v>7123</v>
      </c>
      <c r="AC62" s="95"/>
    </row>
    <row r="64" spans="25:29" ht="15.75" thickBot="1" x14ac:dyDescent="0.3"/>
    <row r="65" spans="25:29" x14ac:dyDescent="0.25">
      <c r="Y65" s="96" t="s">
        <v>53</v>
      </c>
      <c r="Z65" s="97"/>
      <c r="AA65" s="97"/>
      <c r="AB65" s="97"/>
      <c r="AC65" s="98"/>
    </row>
    <row r="66" spans="25:29" x14ac:dyDescent="0.25">
      <c r="Y66" s="55"/>
      <c r="Z66" s="91" t="s">
        <v>49</v>
      </c>
      <c r="AA66" s="91" t="s">
        <v>50</v>
      </c>
      <c r="AB66" s="89" t="s">
        <v>51</v>
      </c>
      <c r="AC66" s="50" t="s">
        <v>52</v>
      </c>
    </row>
    <row r="67" spans="25:29" x14ac:dyDescent="0.25">
      <c r="Y67" s="72">
        <v>1995</v>
      </c>
      <c r="Z67" s="92">
        <v>16562.728243159727</v>
      </c>
      <c r="AA67" s="92">
        <v>20596.772779093222</v>
      </c>
      <c r="AB67" s="90">
        <v>21450.245541483586</v>
      </c>
      <c r="AC67" s="87">
        <v>13095.273083517022</v>
      </c>
    </row>
    <row r="68" spans="25:29" x14ac:dyDescent="0.25">
      <c r="Y68" s="72">
        <v>1996</v>
      </c>
      <c r="Z68" s="92">
        <v>17286.04538349593</v>
      </c>
      <c r="AA68" s="92">
        <v>20500.082603667604</v>
      </c>
      <c r="AB68" s="90">
        <v>21387.771850636029</v>
      </c>
      <c r="AC68" s="87">
        <v>12801.04275286757</v>
      </c>
    </row>
    <row r="69" spans="25:29" x14ac:dyDescent="0.25">
      <c r="Y69" s="72">
        <v>1997</v>
      </c>
      <c r="Z69" s="92">
        <v>17994.693330354148</v>
      </c>
      <c r="AA69" s="92">
        <v>20859.672915835661</v>
      </c>
      <c r="AB69" s="90">
        <v>21635.484382432216</v>
      </c>
      <c r="AC69" s="87">
        <v>12611.145007118161</v>
      </c>
    </row>
    <row r="70" spans="25:29" x14ac:dyDescent="0.25">
      <c r="Y70" s="72">
        <v>1998</v>
      </c>
      <c r="Z70" s="92">
        <v>18129.245063879211</v>
      </c>
      <c r="AA70" s="92">
        <v>19927.118327734228</v>
      </c>
      <c r="AB70" s="90">
        <v>24323.670969153358</v>
      </c>
      <c r="AC70" s="87">
        <v>14393.516209476311</v>
      </c>
    </row>
    <row r="71" spans="25:29" x14ac:dyDescent="0.25">
      <c r="Y71" s="72">
        <v>1999</v>
      </c>
      <c r="Z71" s="92">
        <v>19272.845887489337</v>
      </c>
      <c r="AA71" s="92">
        <v>20002.264697889303</v>
      </c>
      <c r="AB71" s="90">
        <v>21315.980371239599</v>
      </c>
      <c r="AC71" s="87">
        <v>14056.728444802578</v>
      </c>
    </row>
    <row r="72" spans="25:29" x14ac:dyDescent="0.25">
      <c r="Y72" s="72">
        <v>2000</v>
      </c>
      <c r="Z72" s="92">
        <v>17208.723682885062</v>
      </c>
      <c r="AA72" s="92">
        <v>19415.345361764172</v>
      </c>
      <c r="AB72" s="90">
        <v>22206.05753389938</v>
      </c>
      <c r="AC72" s="87">
        <v>14444.155361456978</v>
      </c>
    </row>
    <row r="73" spans="25:29" x14ac:dyDescent="0.25">
      <c r="Y73" s="72">
        <v>2001</v>
      </c>
      <c r="Z73" s="92">
        <v>17603.14404876484</v>
      </c>
      <c r="AA73" s="92">
        <v>20326.322854905469</v>
      </c>
      <c r="AB73" s="90">
        <v>22872.552820314013</v>
      </c>
      <c r="AC73" s="87">
        <v>14372.28637413395</v>
      </c>
    </row>
    <row r="74" spans="25:29" x14ac:dyDescent="0.25">
      <c r="Y74" s="72">
        <v>2002</v>
      </c>
      <c r="Z74" s="92">
        <v>17898.213374170497</v>
      </c>
      <c r="AA74" s="92">
        <v>20581.400208986415</v>
      </c>
      <c r="AB74" s="90">
        <v>25226.750547045951</v>
      </c>
      <c r="AC74" s="87">
        <v>15068.635968722851</v>
      </c>
    </row>
    <row r="75" spans="25:29" x14ac:dyDescent="0.25">
      <c r="Y75" s="72">
        <v>2003</v>
      </c>
      <c r="Z75" s="92">
        <v>18909.801846298582</v>
      </c>
      <c r="AA75" s="92">
        <v>21427.096927274884</v>
      </c>
      <c r="AB75" s="90">
        <v>25024.023207324812</v>
      </c>
      <c r="AC75" s="87">
        <v>16298.598949211908</v>
      </c>
    </row>
    <row r="76" spans="25:29" x14ac:dyDescent="0.25">
      <c r="Y76" s="72">
        <v>2004</v>
      </c>
      <c r="Z76" s="92">
        <v>18572.952037351442</v>
      </c>
      <c r="AA76" s="92">
        <v>21701.487603305784</v>
      </c>
      <c r="AB76" s="90">
        <v>25070.875331564988</v>
      </c>
      <c r="AC76" s="87">
        <v>17646.138996138998</v>
      </c>
    </row>
    <row r="77" spans="25:29" x14ac:dyDescent="0.25">
      <c r="Y77" s="72">
        <v>2005</v>
      </c>
      <c r="Z77" s="92">
        <v>18302.60223048327</v>
      </c>
      <c r="AA77" s="92">
        <v>21083.275226616199</v>
      </c>
      <c r="AB77" s="90">
        <v>24015.289966524924</v>
      </c>
      <c r="AC77" s="87">
        <v>17570.628848665794</v>
      </c>
    </row>
    <row r="78" spans="25:29" x14ac:dyDescent="0.25">
      <c r="Y78" s="72">
        <v>2006</v>
      </c>
      <c r="Z78" s="92">
        <v>18669.763617677287</v>
      </c>
      <c r="AA78" s="92">
        <v>20739.204064352245</v>
      </c>
      <c r="AB78" s="90">
        <v>21912.083190099689</v>
      </c>
      <c r="AC78" s="87">
        <v>16529.334858637034</v>
      </c>
    </row>
    <row r="79" spans="25:29" x14ac:dyDescent="0.25">
      <c r="Y79" s="72">
        <v>2007</v>
      </c>
      <c r="Z79" s="92">
        <v>18531.711872665259</v>
      </c>
      <c r="AA79" s="92">
        <v>21648.772845953001</v>
      </c>
      <c r="AB79" s="90">
        <v>23341.417237648755</v>
      </c>
      <c r="AC79" s="87">
        <v>18571.947146798317</v>
      </c>
    </row>
    <row r="80" spans="25:29" x14ac:dyDescent="0.25">
      <c r="Y80" s="72">
        <v>2008</v>
      </c>
      <c r="Z80" s="92">
        <v>19115.368898978435</v>
      </c>
      <c r="AA80" s="92">
        <v>21604.053761109906</v>
      </c>
      <c r="AB80" s="90">
        <v>23305.375414324833</v>
      </c>
      <c r="AC80" s="87">
        <v>15870.412844036697</v>
      </c>
    </row>
    <row r="81" spans="25:29" x14ac:dyDescent="0.25">
      <c r="Y81" s="72">
        <v>2009</v>
      </c>
      <c r="Z81" s="92">
        <v>22664.199772985245</v>
      </c>
      <c r="AA81" s="92">
        <v>23705.3625225949</v>
      </c>
      <c r="AB81" s="90">
        <v>23299.801371179597</v>
      </c>
      <c r="AC81" s="87">
        <v>18557.776889244302</v>
      </c>
    </row>
    <row r="82" spans="25:29" x14ac:dyDescent="0.25">
      <c r="Y82" s="72">
        <v>2010</v>
      </c>
      <c r="Z82" s="92">
        <v>17683.077453855443</v>
      </c>
      <c r="AA82" s="92">
        <v>21357.217325372003</v>
      </c>
      <c r="AB82" s="90">
        <v>24968.090619678682</v>
      </c>
      <c r="AC82" s="87">
        <v>18890.255975109605</v>
      </c>
    </row>
    <row r="83" spans="25:29" x14ac:dyDescent="0.25">
      <c r="Y83" s="72">
        <v>2011</v>
      </c>
      <c r="Z83" s="92">
        <v>16152.426421356002</v>
      </c>
      <c r="AA83" s="92">
        <v>24108.989212944463</v>
      </c>
      <c r="AB83" s="90">
        <v>24909.919791595257</v>
      </c>
      <c r="AC83" s="87">
        <v>19633.492471538746</v>
      </c>
    </row>
    <row r="84" spans="25:29" x14ac:dyDescent="0.25">
      <c r="Y84" s="72">
        <v>2012</v>
      </c>
      <c r="Z84" s="92">
        <v>17420.968568242773</v>
      </c>
      <c r="AA84" s="92">
        <v>21687.987519500781</v>
      </c>
      <c r="AB84" s="90">
        <v>21936.820695353716</v>
      </c>
      <c r="AC84" s="87">
        <v>19131.928538708198</v>
      </c>
    </row>
    <row r="85" spans="25:29" x14ac:dyDescent="0.25">
      <c r="Y85" s="72">
        <v>2013</v>
      </c>
      <c r="Z85" s="92">
        <v>19786.842725772225</v>
      </c>
      <c r="AA85" s="92">
        <v>21058.366837654237</v>
      </c>
      <c r="AB85" s="90">
        <v>22563.279625779625</v>
      </c>
      <c r="AC85" s="87">
        <v>15837.134169517294</v>
      </c>
    </row>
    <row r="86" spans="25:29" x14ac:dyDescent="0.25">
      <c r="Y86" s="72">
        <v>2014</v>
      </c>
      <c r="Z86" s="92">
        <v>19196.591251885369</v>
      </c>
      <c r="AA86" s="92">
        <v>23951.909332244231</v>
      </c>
      <c r="AB86" s="90">
        <v>20897.704590818365</v>
      </c>
      <c r="AC86" s="87">
        <v>16774.174174174175</v>
      </c>
    </row>
    <row r="87" spans="25:29" x14ac:dyDescent="0.25">
      <c r="Y87" s="72">
        <v>2015</v>
      </c>
      <c r="Z87" s="92">
        <v>17997.55063026465</v>
      </c>
      <c r="AA87" s="92">
        <v>22396.507300314915</v>
      </c>
      <c r="AB87" s="90">
        <v>21749.474973748685</v>
      </c>
      <c r="AC87" s="87">
        <v>17502.093258264762</v>
      </c>
    </row>
    <row r="88" spans="25:29" x14ac:dyDescent="0.25">
      <c r="Y88" s="72">
        <v>2016</v>
      </c>
      <c r="Z88" s="92">
        <v>19375.952875952877</v>
      </c>
      <c r="AA88" s="92">
        <v>20991.71413775246</v>
      </c>
      <c r="AB88" s="90">
        <v>21139.815186822016</v>
      </c>
      <c r="AC88" s="87"/>
    </row>
    <row r="89" spans="25:29" ht="15.75" thickBot="1" x14ac:dyDescent="0.3">
      <c r="Y89" s="88">
        <v>2017</v>
      </c>
      <c r="Z89" s="93">
        <v>18181.818181818184</v>
      </c>
      <c r="AA89" s="93">
        <v>21611.111111111109</v>
      </c>
      <c r="AB89" s="94">
        <v>21365.716692404883</v>
      </c>
      <c r="AC89" s="95"/>
    </row>
  </sheetData>
  <mergeCells count="6">
    <mergeCell ref="Y65:AC65"/>
    <mergeCell ref="Z10:AA10"/>
    <mergeCell ref="AB10:AC10"/>
    <mergeCell ref="AD10:AE10"/>
    <mergeCell ref="Y9:AG9"/>
    <mergeCell ref="Y38:AC3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1"/>
  <sheetViews>
    <sheetView showGridLines="0" workbookViewId="0">
      <selection activeCell="A11" activeCellId="2" sqref="A1:XFD1 A7:XFD7 A11:XFD11"/>
    </sheetView>
  </sheetViews>
  <sheetFormatPr defaultColWidth="11.42578125" defaultRowHeight="15" x14ac:dyDescent="0.25"/>
  <cols>
    <col min="1" max="1" width="15" customWidth="1"/>
    <col min="2" max="20" width="9.85546875" customWidth="1"/>
    <col min="21" max="21" width="13" customWidth="1"/>
    <col min="22" max="25" width="11.42578125" customWidth="1"/>
  </cols>
  <sheetData>
    <row r="1" spans="1:27" ht="15" customHeight="1" x14ac:dyDescent="0.3">
      <c r="A1" s="6" t="s">
        <v>17</v>
      </c>
      <c r="B1" s="6"/>
      <c r="C1" s="6"/>
    </row>
    <row r="2" spans="1:27" ht="15.75" thickBot="1" x14ac:dyDescent="0.3">
      <c r="A2" s="5" t="s">
        <v>1</v>
      </c>
      <c r="B2" s="5"/>
      <c r="C2" s="5"/>
    </row>
    <row r="3" spans="1:27" s="3" customFormat="1" ht="12.75" customHeight="1" x14ac:dyDescent="0.25">
      <c r="A3" s="7"/>
      <c r="B3" s="8">
        <v>1995</v>
      </c>
      <c r="C3" s="8">
        <f>B3+1</f>
        <v>1996</v>
      </c>
      <c r="D3" s="8">
        <f t="shared" ref="D3:Y3" si="0">C3+1</f>
        <v>1997</v>
      </c>
      <c r="E3" s="8">
        <f t="shared" si="0"/>
        <v>1998</v>
      </c>
      <c r="F3" s="8">
        <f t="shared" si="0"/>
        <v>1999</v>
      </c>
      <c r="G3" s="8">
        <f t="shared" si="0"/>
        <v>2000</v>
      </c>
      <c r="H3" s="8">
        <f t="shared" si="0"/>
        <v>2001</v>
      </c>
      <c r="I3" s="8">
        <f t="shared" si="0"/>
        <v>2002</v>
      </c>
      <c r="J3" s="8">
        <f t="shared" si="0"/>
        <v>2003</v>
      </c>
      <c r="K3" s="8">
        <f t="shared" si="0"/>
        <v>2004</v>
      </c>
      <c r="L3" s="8">
        <f t="shared" si="0"/>
        <v>2005</v>
      </c>
      <c r="M3" s="8">
        <f t="shared" si="0"/>
        <v>2006</v>
      </c>
      <c r="N3" s="8">
        <f t="shared" si="0"/>
        <v>2007</v>
      </c>
      <c r="O3" s="8">
        <f t="shared" si="0"/>
        <v>2008</v>
      </c>
      <c r="P3" s="8">
        <f t="shared" si="0"/>
        <v>2009</v>
      </c>
      <c r="Q3" s="8">
        <f t="shared" si="0"/>
        <v>2010</v>
      </c>
      <c r="R3" s="8">
        <f t="shared" si="0"/>
        <v>2011</v>
      </c>
      <c r="S3" s="8">
        <f t="shared" si="0"/>
        <v>2012</v>
      </c>
      <c r="T3" s="8">
        <f t="shared" si="0"/>
        <v>2013</v>
      </c>
      <c r="U3" s="8">
        <f t="shared" si="0"/>
        <v>2014</v>
      </c>
      <c r="V3" s="8">
        <f t="shared" si="0"/>
        <v>2015</v>
      </c>
      <c r="W3" s="8">
        <f t="shared" si="0"/>
        <v>2016</v>
      </c>
      <c r="X3" s="8">
        <f t="shared" si="0"/>
        <v>2017</v>
      </c>
      <c r="Y3" s="8">
        <f t="shared" si="0"/>
        <v>2018</v>
      </c>
      <c r="Z3" s="38" t="s">
        <v>28</v>
      </c>
      <c r="AA3" s="31" t="s">
        <v>27</v>
      </c>
    </row>
    <row r="4" spans="1:27" x14ac:dyDescent="0.25">
      <c r="A4" s="10" t="s">
        <v>4</v>
      </c>
      <c r="B4" s="11">
        <v>82991</v>
      </c>
      <c r="C4" s="11">
        <v>104244</v>
      </c>
      <c r="D4" s="12">
        <v>136455</v>
      </c>
      <c r="E4" s="12">
        <v>222367</v>
      </c>
      <c r="F4" s="12">
        <v>199816</v>
      </c>
      <c r="G4" s="12">
        <v>175228</v>
      </c>
      <c r="H4" s="12">
        <v>235999</v>
      </c>
      <c r="I4" s="12">
        <v>276687</v>
      </c>
      <c r="J4" s="12">
        <v>276040</v>
      </c>
      <c r="K4" s="12">
        <v>236293</v>
      </c>
      <c r="L4" s="12">
        <v>265441</v>
      </c>
      <c r="M4" s="12">
        <v>254969</v>
      </c>
      <c r="N4" s="12">
        <v>258903</v>
      </c>
      <c r="O4" s="12">
        <v>323432</v>
      </c>
      <c r="P4" s="12">
        <v>363640</v>
      </c>
      <c r="Q4" s="12">
        <v>337244</v>
      </c>
      <c r="R4" s="12">
        <v>363361</v>
      </c>
      <c r="S4" s="12">
        <v>345132</v>
      </c>
      <c r="T4" s="12">
        <v>173647</v>
      </c>
      <c r="U4" s="12">
        <v>251274</v>
      </c>
      <c r="V4" s="12">
        <v>248553</v>
      </c>
      <c r="W4" s="12">
        <v>157851</v>
      </c>
      <c r="X4" s="12">
        <v>152188</v>
      </c>
      <c r="Y4" s="33"/>
      <c r="Z4" s="34">
        <f>EXP(LN(R4/B4)/16)*1-1</f>
        <v>9.6684504404603189E-2</v>
      </c>
      <c r="AA4" s="35">
        <f>EXP(LN(X4/R4)/6)*1-1</f>
        <v>-0.13501810706467232</v>
      </c>
    </row>
    <row r="5" spans="1:27" ht="15.75" thickBot="1" x14ac:dyDescent="0.3">
      <c r="A5" s="14" t="s">
        <v>5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27"/>
      <c r="N5" s="30">
        <v>235300</v>
      </c>
      <c r="O5" s="27">
        <v>250000</v>
      </c>
      <c r="P5" s="27">
        <v>281000</v>
      </c>
      <c r="Q5" s="27">
        <v>217600</v>
      </c>
      <c r="R5" s="27">
        <v>177400</v>
      </c>
      <c r="S5" s="27">
        <v>250850</v>
      </c>
      <c r="T5" s="27">
        <v>286810</v>
      </c>
      <c r="U5" s="27">
        <v>190000</v>
      </c>
      <c r="V5" s="27">
        <v>153600</v>
      </c>
      <c r="W5" s="27">
        <v>107100</v>
      </c>
      <c r="X5" s="25">
        <v>74900</v>
      </c>
      <c r="Y5" s="25">
        <v>55400</v>
      </c>
      <c r="Z5" s="39"/>
      <c r="AA5" s="32"/>
    </row>
    <row r="6" spans="1:27" ht="15.75" thickBot="1" x14ac:dyDescent="0.3">
      <c r="A6" s="4" t="s">
        <v>2</v>
      </c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7" ht="15" customHeight="1" x14ac:dyDescent="0.25">
      <c r="A7" s="23"/>
      <c r="B7" s="8">
        <v>1995</v>
      </c>
      <c r="C7" s="8">
        <f>B7+1</f>
        <v>1996</v>
      </c>
      <c r="D7" s="8">
        <f t="shared" ref="D7:X7" si="1">C7+1</f>
        <v>1997</v>
      </c>
      <c r="E7" s="8">
        <f t="shared" si="1"/>
        <v>1998</v>
      </c>
      <c r="F7" s="8">
        <f t="shared" si="1"/>
        <v>1999</v>
      </c>
      <c r="G7" s="8">
        <f t="shared" si="1"/>
        <v>2000</v>
      </c>
      <c r="H7" s="8">
        <f t="shared" si="1"/>
        <v>2001</v>
      </c>
      <c r="I7" s="8">
        <f t="shared" si="1"/>
        <v>2002</v>
      </c>
      <c r="J7" s="8">
        <f t="shared" si="1"/>
        <v>2003</v>
      </c>
      <c r="K7" s="8">
        <f t="shared" si="1"/>
        <v>2004</v>
      </c>
      <c r="L7" s="8">
        <f t="shared" si="1"/>
        <v>2005</v>
      </c>
      <c r="M7" s="8">
        <f t="shared" si="1"/>
        <v>2006</v>
      </c>
      <c r="N7" s="8">
        <f t="shared" si="1"/>
        <v>2007</v>
      </c>
      <c r="O7" s="8">
        <f t="shared" si="1"/>
        <v>2008</v>
      </c>
      <c r="P7" s="8">
        <f t="shared" si="1"/>
        <v>2009</v>
      </c>
      <c r="Q7" s="8">
        <f t="shared" si="1"/>
        <v>2010</v>
      </c>
      <c r="R7" s="8">
        <f t="shared" si="1"/>
        <v>2011</v>
      </c>
      <c r="S7" s="8">
        <f t="shared" si="1"/>
        <v>2012</v>
      </c>
      <c r="T7" s="8">
        <f t="shared" si="1"/>
        <v>2013</v>
      </c>
      <c r="U7" s="8">
        <f t="shared" si="1"/>
        <v>2014</v>
      </c>
      <c r="V7" s="8">
        <f t="shared" si="1"/>
        <v>2015</v>
      </c>
      <c r="W7" s="8">
        <f t="shared" si="1"/>
        <v>2016</v>
      </c>
      <c r="X7" s="8">
        <f t="shared" si="1"/>
        <v>2017</v>
      </c>
      <c r="Y7" s="31" t="s">
        <v>24</v>
      </c>
    </row>
    <row r="8" spans="1:27" ht="15.75" thickBot="1" x14ac:dyDescent="0.3">
      <c r="A8" s="19" t="s">
        <v>2</v>
      </c>
      <c r="B8" s="20">
        <v>3869</v>
      </c>
      <c r="C8" s="20">
        <v>4874</v>
      </c>
      <c r="D8" s="21">
        <v>6307</v>
      </c>
      <c r="E8" s="21">
        <v>9142</v>
      </c>
      <c r="F8" s="21">
        <v>9374</v>
      </c>
      <c r="G8" s="21">
        <v>7891</v>
      </c>
      <c r="H8" s="21">
        <v>10318</v>
      </c>
      <c r="I8" s="21">
        <v>10968</v>
      </c>
      <c r="J8" s="21">
        <v>11031</v>
      </c>
      <c r="K8" s="21">
        <v>9425</v>
      </c>
      <c r="L8" s="21">
        <v>11053</v>
      </c>
      <c r="M8" s="21">
        <v>11636</v>
      </c>
      <c r="N8" s="21">
        <v>11092</v>
      </c>
      <c r="O8" s="21">
        <v>13878</v>
      </c>
      <c r="P8" s="21">
        <v>15607</v>
      </c>
      <c r="Q8" s="21">
        <v>13507</v>
      </c>
      <c r="R8" s="21">
        <v>14587</v>
      </c>
      <c r="S8" s="21">
        <v>15733</v>
      </c>
      <c r="T8" s="21">
        <v>7696</v>
      </c>
      <c r="U8" s="21">
        <v>12024</v>
      </c>
      <c r="V8" s="21">
        <v>11428</v>
      </c>
      <c r="W8" s="21">
        <v>7467</v>
      </c>
      <c r="X8" s="21">
        <v>7123</v>
      </c>
      <c r="Y8" s="37">
        <f>EXP(LN(X8/B8)/22)*1-1</f>
        <v>2.8130808918110706E-2</v>
      </c>
    </row>
    <row r="9" spans="1:27" ht="15.75" thickBot="1" x14ac:dyDescent="0.3">
      <c r="A9" s="4" t="s">
        <v>3</v>
      </c>
      <c r="B9" s="4"/>
      <c r="C9" s="4"/>
    </row>
    <row r="10" spans="1:27" ht="13.5" customHeight="1" x14ac:dyDescent="0.25">
      <c r="A10" s="18"/>
      <c r="B10" s="8">
        <v>1995</v>
      </c>
      <c r="C10" s="8">
        <f>B10+1</f>
        <v>1996</v>
      </c>
      <c r="D10" s="8">
        <f t="shared" ref="D10:X10" si="2">C10+1</f>
        <v>1997</v>
      </c>
      <c r="E10" s="8">
        <f t="shared" si="2"/>
        <v>1998</v>
      </c>
      <c r="F10" s="8">
        <f t="shared" si="2"/>
        <v>1999</v>
      </c>
      <c r="G10" s="8">
        <f t="shared" si="2"/>
        <v>2000</v>
      </c>
      <c r="H10" s="8">
        <f t="shared" si="2"/>
        <v>2001</v>
      </c>
      <c r="I10" s="8">
        <f t="shared" si="2"/>
        <v>2002</v>
      </c>
      <c r="J10" s="8">
        <f t="shared" si="2"/>
        <v>2003</v>
      </c>
      <c r="K10" s="8">
        <f t="shared" si="2"/>
        <v>2004</v>
      </c>
      <c r="L10" s="8">
        <f t="shared" si="2"/>
        <v>2005</v>
      </c>
      <c r="M10" s="8">
        <f t="shared" si="2"/>
        <v>2006</v>
      </c>
      <c r="N10" s="8">
        <f t="shared" si="2"/>
        <v>2007</v>
      </c>
      <c r="O10" s="8">
        <f t="shared" si="2"/>
        <v>2008</v>
      </c>
      <c r="P10" s="8">
        <f t="shared" si="2"/>
        <v>2009</v>
      </c>
      <c r="Q10" s="8">
        <f t="shared" si="2"/>
        <v>2010</v>
      </c>
      <c r="R10" s="8">
        <f t="shared" si="2"/>
        <v>2011</v>
      </c>
      <c r="S10" s="8">
        <f t="shared" si="2"/>
        <v>2012</v>
      </c>
      <c r="T10" s="8">
        <f t="shared" si="2"/>
        <v>2013</v>
      </c>
      <c r="U10" s="8">
        <f t="shared" si="2"/>
        <v>2014</v>
      </c>
      <c r="V10" s="8">
        <f t="shared" si="2"/>
        <v>2015</v>
      </c>
      <c r="W10" s="8">
        <f t="shared" si="2"/>
        <v>2016</v>
      </c>
      <c r="X10" s="8">
        <f t="shared" si="2"/>
        <v>2017</v>
      </c>
      <c r="Y10" s="31" t="s">
        <v>24</v>
      </c>
    </row>
    <row r="11" spans="1:27" ht="15" customHeight="1" thickBot="1" x14ac:dyDescent="0.3">
      <c r="A11" s="19" t="s">
        <v>3</v>
      </c>
      <c r="B11" s="20">
        <f>B4*1000/B8</f>
        <v>21450.245541483586</v>
      </c>
      <c r="C11" s="20">
        <f>C4*1000/C8</f>
        <v>21387.771850636029</v>
      </c>
      <c r="D11" s="21">
        <v>21635.484382432216</v>
      </c>
      <c r="E11" s="21">
        <v>24323.670969153358</v>
      </c>
      <c r="F11" s="21">
        <v>21315.980371239599</v>
      </c>
      <c r="G11" s="21">
        <v>22206.05753389938</v>
      </c>
      <c r="H11" s="21">
        <v>22872.552820314013</v>
      </c>
      <c r="I11" s="21">
        <v>25226.750547045951</v>
      </c>
      <c r="J11" s="21">
        <v>25024.023207324812</v>
      </c>
      <c r="K11" s="21">
        <v>25070.875331564988</v>
      </c>
      <c r="L11" s="21">
        <v>24015.289966524924</v>
      </c>
      <c r="M11" s="21">
        <v>21912.083190099689</v>
      </c>
      <c r="N11" s="21">
        <v>23341.417237648755</v>
      </c>
      <c r="O11" s="21">
        <v>23305.375414324833</v>
      </c>
      <c r="P11" s="21">
        <v>23299.801371179597</v>
      </c>
      <c r="Q11" s="21">
        <v>24968.090619678682</v>
      </c>
      <c r="R11" s="21">
        <v>24909.919791595257</v>
      </c>
      <c r="S11" s="21">
        <v>21936.820695353716</v>
      </c>
      <c r="T11" s="21">
        <v>22563.279625779625</v>
      </c>
      <c r="U11" s="21">
        <v>20897.704590818365</v>
      </c>
      <c r="V11" s="21">
        <v>21749.474973748685</v>
      </c>
      <c r="W11" s="21">
        <v>21139.815186822016</v>
      </c>
      <c r="X11" s="21">
        <v>21365.716692404883</v>
      </c>
      <c r="Y11" s="37">
        <f>EXP(LN(X11/B11)/22)*1-1</f>
        <v>-1.7946020271286667E-4</v>
      </c>
    </row>
    <row r="16" spans="1:27" x14ac:dyDescent="0.25">
      <c r="U16" s="24"/>
      <c r="V16" s="26"/>
    </row>
    <row r="18" spans="21:22" x14ac:dyDescent="0.25">
      <c r="V18" s="24"/>
    </row>
    <row r="20" spans="21:22" x14ac:dyDescent="0.25">
      <c r="V20" s="3"/>
    </row>
    <row r="21" spans="21:22" x14ac:dyDescent="0.25">
      <c r="U21" s="24"/>
      <c r="V21" s="2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1"/>
  <sheetViews>
    <sheetView showGridLines="0" workbookViewId="0">
      <selection activeCell="A11" activeCellId="2" sqref="A1:XFD1 A7:XFD7 A11:XFD11"/>
    </sheetView>
  </sheetViews>
  <sheetFormatPr defaultColWidth="11.42578125" defaultRowHeight="15" x14ac:dyDescent="0.25"/>
  <cols>
    <col min="1" max="1" width="15" customWidth="1"/>
    <col min="2" max="20" width="9.85546875" customWidth="1"/>
    <col min="21" max="21" width="13" customWidth="1"/>
    <col min="22" max="25" width="11.42578125" customWidth="1"/>
  </cols>
  <sheetData>
    <row r="1" spans="1:27" ht="18" customHeight="1" x14ac:dyDescent="0.3">
      <c r="A1" s="6" t="s">
        <v>16</v>
      </c>
      <c r="B1" s="6"/>
      <c r="C1" s="6"/>
    </row>
    <row r="2" spans="1:27" ht="15.75" thickBot="1" x14ac:dyDescent="0.3">
      <c r="A2" s="5" t="s">
        <v>1</v>
      </c>
      <c r="B2" s="5"/>
      <c r="C2" s="5"/>
    </row>
    <row r="3" spans="1:27" s="3" customFormat="1" ht="15.75" customHeight="1" x14ac:dyDescent="0.25">
      <c r="A3" s="7"/>
      <c r="B3" s="8">
        <v>1995</v>
      </c>
      <c r="C3" s="8">
        <f>B3+1</f>
        <v>1996</v>
      </c>
      <c r="D3" s="8">
        <f t="shared" ref="D3:Y3" si="0">C3+1</f>
        <v>1997</v>
      </c>
      <c r="E3" s="8">
        <f t="shared" si="0"/>
        <v>1998</v>
      </c>
      <c r="F3" s="8">
        <f t="shared" si="0"/>
        <v>1999</v>
      </c>
      <c r="G3" s="8">
        <f t="shared" si="0"/>
        <v>2000</v>
      </c>
      <c r="H3" s="8">
        <f t="shared" si="0"/>
        <v>2001</v>
      </c>
      <c r="I3" s="8">
        <f t="shared" si="0"/>
        <v>2002</v>
      </c>
      <c r="J3" s="8">
        <f t="shared" si="0"/>
        <v>2003</v>
      </c>
      <c r="K3" s="8">
        <f t="shared" si="0"/>
        <v>2004</v>
      </c>
      <c r="L3" s="8">
        <f t="shared" si="0"/>
        <v>2005</v>
      </c>
      <c r="M3" s="8">
        <f t="shared" si="0"/>
        <v>2006</v>
      </c>
      <c r="N3" s="8">
        <f t="shared" si="0"/>
        <v>2007</v>
      </c>
      <c r="O3" s="8">
        <f t="shared" si="0"/>
        <v>2008</v>
      </c>
      <c r="P3" s="8">
        <f t="shared" si="0"/>
        <v>2009</v>
      </c>
      <c r="Q3" s="8">
        <f t="shared" si="0"/>
        <v>2010</v>
      </c>
      <c r="R3" s="8">
        <f t="shared" si="0"/>
        <v>2011</v>
      </c>
      <c r="S3" s="8">
        <f t="shared" si="0"/>
        <v>2012</v>
      </c>
      <c r="T3" s="8">
        <f t="shared" si="0"/>
        <v>2013</v>
      </c>
      <c r="U3" s="8">
        <f t="shared" si="0"/>
        <v>2014</v>
      </c>
      <c r="V3" s="8">
        <f t="shared" si="0"/>
        <v>2015</v>
      </c>
      <c r="W3" s="8">
        <f t="shared" si="0"/>
        <v>2016</v>
      </c>
      <c r="X3" s="8">
        <f t="shared" si="0"/>
        <v>2017</v>
      </c>
      <c r="Y3" s="8">
        <f t="shared" si="0"/>
        <v>2018</v>
      </c>
      <c r="Z3" s="38" t="s">
        <v>28</v>
      </c>
      <c r="AA3" s="31" t="s">
        <v>27</v>
      </c>
    </row>
    <row r="4" spans="1:27" x14ac:dyDescent="0.25">
      <c r="A4" s="10" t="s">
        <v>4</v>
      </c>
      <c r="B4" s="11">
        <v>234865</v>
      </c>
      <c r="C4" s="11">
        <v>248174</v>
      </c>
      <c r="D4" s="12">
        <v>261476</v>
      </c>
      <c r="E4" s="12">
        <v>213539</v>
      </c>
      <c r="F4" s="12">
        <v>220805</v>
      </c>
      <c r="G4" s="12">
        <v>213064</v>
      </c>
      <c r="H4" s="12">
        <v>181697</v>
      </c>
      <c r="I4" s="12">
        <v>196964</v>
      </c>
      <c r="J4" s="12">
        <v>180609</v>
      </c>
      <c r="K4" s="12">
        <v>196941</v>
      </c>
      <c r="L4" s="12">
        <v>211655</v>
      </c>
      <c r="M4" s="12">
        <v>195944</v>
      </c>
      <c r="N4" s="12">
        <v>207287</v>
      </c>
      <c r="O4" s="12">
        <v>199319</v>
      </c>
      <c r="P4" s="12">
        <v>236058</v>
      </c>
      <c r="Q4" s="12">
        <v>225340</v>
      </c>
      <c r="R4" s="12">
        <v>301724</v>
      </c>
      <c r="S4" s="12">
        <v>264138</v>
      </c>
      <c r="T4" s="12">
        <v>151894</v>
      </c>
      <c r="U4" s="12">
        <v>234585</v>
      </c>
      <c r="V4" s="12">
        <v>234693</v>
      </c>
      <c r="W4" s="12">
        <v>162140</v>
      </c>
      <c r="X4" s="12">
        <v>176217</v>
      </c>
      <c r="Y4" s="33"/>
      <c r="Z4" s="34">
        <f>EXP(LN(R4/B4)/16)*1-1</f>
        <v>1.5779566186901794E-2</v>
      </c>
      <c r="AA4" s="35">
        <f>EXP(LN(X4/R4)/6)*1-1</f>
        <v>-8.5733112181747395E-2</v>
      </c>
    </row>
    <row r="5" spans="1:27" ht="15.75" thickBot="1" x14ac:dyDescent="0.3">
      <c r="A5" s="14" t="s">
        <v>5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27"/>
      <c r="N5" s="30">
        <v>207545</v>
      </c>
      <c r="O5" s="27">
        <v>210000</v>
      </c>
      <c r="P5" s="27">
        <v>236622</v>
      </c>
      <c r="Q5" s="27">
        <v>193400</v>
      </c>
      <c r="R5" s="27">
        <v>143250</v>
      </c>
      <c r="S5" s="27">
        <v>205326</v>
      </c>
      <c r="T5" s="27">
        <v>258500</v>
      </c>
      <c r="U5" s="27">
        <v>226000</v>
      </c>
      <c r="V5" s="27">
        <v>162000</v>
      </c>
      <c r="W5" s="27">
        <v>105300</v>
      </c>
      <c r="X5" s="25">
        <v>94500</v>
      </c>
      <c r="Y5" s="25">
        <v>65172</v>
      </c>
      <c r="Z5" s="39"/>
      <c r="AA5" s="32"/>
    </row>
    <row r="6" spans="1:27" ht="15.75" thickBot="1" x14ac:dyDescent="0.3">
      <c r="A6" s="4" t="s">
        <v>2</v>
      </c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7" ht="18" customHeight="1" x14ac:dyDescent="0.25">
      <c r="A7" s="23"/>
      <c r="B7" s="8">
        <v>1995</v>
      </c>
      <c r="C7" s="8">
        <f>B7+1</f>
        <v>1996</v>
      </c>
      <c r="D7" s="8">
        <f t="shared" ref="D7:X7" si="1">C7+1</f>
        <v>1997</v>
      </c>
      <c r="E7" s="8">
        <f t="shared" si="1"/>
        <v>1998</v>
      </c>
      <c r="F7" s="8">
        <f t="shared" si="1"/>
        <v>1999</v>
      </c>
      <c r="G7" s="8">
        <f t="shared" si="1"/>
        <v>2000</v>
      </c>
      <c r="H7" s="8">
        <f t="shared" si="1"/>
        <v>2001</v>
      </c>
      <c r="I7" s="8">
        <f t="shared" si="1"/>
        <v>2002</v>
      </c>
      <c r="J7" s="8">
        <f t="shared" si="1"/>
        <v>2003</v>
      </c>
      <c r="K7" s="8">
        <f t="shared" si="1"/>
        <v>2004</v>
      </c>
      <c r="L7" s="8">
        <f t="shared" si="1"/>
        <v>2005</v>
      </c>
      <c r="M7" s="8">
        <f t="shared" si="1"/>
        <v>2006</v>
      </c>
      <c r="N7" s="8">
        <f t="shared" si="1"/>
        <v>2007</v>
      </c>
      <c r="O7" s="8">
        <f t="shared" si="1"/>
        <v>2008</v>
      </c>
      <c r="P7" s="8">
        <f t="shared" si="1"/>
        <v>2009</v>
      </c>
      <c r="Q7" s="8">
        <f t="shared" si="1"/>
        <v>2010</v>
      </c>
      <c r="R7" s="8">
        <f t="shared" si="1"/>
        <v>2011</v>
      </c>
      <c r="S7" s="8">
        <f t="shared" si="1"/>
        <v>2012</v>
      </c>
      <c r="T7" s="8">
        <f t="shared" si="1"/>
        <v>2013</v>
      </c>
      <c r="U7" s="8">
        <f t="shared" si="1"/>
        <v>2014</v>
      </c>
      <c r="V7" s="8">
        <f t="shared" si="1"/>
        <v>2015</v>
      </c>
      <c r="W7" s="8">
        <f t="shared" si="1"/>
        <v>2016</v>
      </c>
      <c r="X7" s="8">
        <f t="shared" si="1"/>
        <v>2017</v>
      </c>
      <c r="Y7" s="31" t="s">
        <v>24</v>
      </c>
    </row>
    <row r="8" spans="1:27" ht="15.75" thickBot="1" x14ac:dyDescent="0.3">
      <c r="A8" s="19" t="s">
        <v>2</v>
      </c>
      <c r="B8" s="20">
        <v>11403</v>
      </c>
      <c r="C8" s="20">
        <v>12106</v>
      </c>
      <c r="D8" s="21">
        <v>12535</v>
      </c>
      <c r="E8" s="21">
        <v>10716</v>
      </c>
      <c r="F8" s="21">
        <v>11039</v>
      </c>
      <c r="G8" s="21">
        <v>10974</v>
      </c>
      <c r="H8" s="21">
        <v>8939</v>
      </c>
      <c r="I8" s="21">
        <v>9570</v>
      </c>
      <c r="J8" s="21">
        <v>8429</v>
      </c>
      <c r="K8" s="21">
        <v>9075</v>
      </c>
      <c r="L8" s="21">
        <v>10039</v>
      </c>
      <c r="M8" s="21">
        <v>9448</v>
      </c>
      <c r="N8" s="21">
        <v>9575</v>
      </c>
      <c r="O8" s="21">
        <v>9226</v>
      </c>
      <c r="P8" s="21">
        <v>9958</v>
      </c>
      <c r="Q8" s="21">
        <v>10551</v>
      </c>
      <c r="R8" s="21">
        <v>12515</v>
      </c>
      <c r="S8" s="21">
        <v>12179</v>
      </c>
      <c r="T8" s="21">
        <v>7213</v>
      </c>
      <c r="U8" s="21">
        <v>9794</v>
      </c>
      <c r="V8" s="21">
        <v>10479</v>
      </c>
      <c r="W8" s="21">
        <v>7724</v>
      </c>
      <c r="X8" s="21">
        <v>8154</v>
      </c>
      <c r="Y8" s="37">
        <f>EXP(LN(X8/B8)/22)*1-1</f>
        <v>-1.512839275959732E-2</v>
      </c>
    </row>
    <row r="9" spans="1:27" ht="15.75" thickBot="1" x14ac:dyDescent="0.3">
      <c r="A9" s="4" t="s">
        <v>3</v>
      </c>
      <c r="B9" s="4"/>
      <c r="C9" s="4"/>
    </row>
    <row r="10" spans="1:27" ht="13.5" customHeight="1" x14ac:dyDescent="0.25">
      <c r="A10" s="18"/>
      <c r="B10" s="8">
        <v>1995</v>
      </c>
      <c r="C10" s="8">
        <f>B10+1</f>
        <v>1996</v>
      </c>
      <c r="D10" s="8">
        <f t="shared" ref="D10:X10" si="2">C10+1</f>
        <v>1997</v>
      </c>
      <c r="E10" s="8">
        <f t="shared" si="2"/>
        <v>1998</v>
      </c>
      <c r="F10" s="8">
        <f t="shared" si="2"/>
        <v>1999</v>
      </c>
      <c r="G10" s="8">
        <f t="shared" si="2"/>
        <v>2000</v>
      </c>
      <c r="H10" s="8">
        <f t="shared" si="2"/>
        <v>2001</v>
      </c>
      <c r="I10" s="8">
        <f t="shared" si="2"/>
        <v>2002</v>
      </c>
      <c r="J10" s="8">
        <f t="shared" si="2"/>
        <v>2003</v>
      </c>
      <c r="K10" s="8">
        <f t="shared" si="2"/>
        <v>2004</v>
      </c>
      <c r="L10" s="8">
        <f t="shared" si="2"/>
        <v>2005</v>
      </c>
      <c r="M10" s="8">
        <f t="shared" si="2"/>
        <v>2006</v>
      </c>
      <c r="N10" s="8">
        <f t="shared" si="2"/>
        <v>2007</v>
      </c>
      <c r="O10" s="8">
        <f t="shared" si="2"/>
        <v>2008</v>
      </c>
      <c r="P10" s="8">
        <f t="shared" si="2"/>
        <v>2009</v>
      </c>
      <c r="Q10" s="8">
        <f t="shared" si="2"/>
        <v>2010</v>
      </c>
      <c r="R10" s="8">
        <f t="shared" si="2"/>
        <v>2011</v>
      </c>
      <c r="S10" s="8">
        <f t="shared" si="2"/>
        <v>2012</v>
      </c>
      <c r="T10" s="8">
        <f t="shared" si="2"/>
        <v>2013</v>
      </c>
      <c r="U10" s="8">
        <f t="shared" si="2"/>
        <v>2014</v>
      </c>
      <c r="V10" s="8">
        <f t="shared" si="2"/>
        <v>2015</v>
      </c>
      <c r="W10" s="8">
        <f t="shared" si="2"/>
        <v>2016</v>
      </c>
      <c r="X10" s="8">
        <f t="shared" si="2"/>
        <v>2017</v>
      </c>
      <c r="Y10" s="31" t="s">
        <v>24</v>
      </c>
    </row>
    <row r="11" spans="1:27" ht="18" customHeight="1" thickBot="1" x14ac:dyDescent="0.3">
      <c r="A11" s="19" t="s">
        <v>3</v>
      </c>
      <c r="B11" s="20">
        <f>B4*1000/B8</f>
        <v>20596.772779093222</v>
      </c>
      <c r="C11" s="20">
        <f>C4*1000/C8</f>
        <v>20500.082603667604</v>
      </c>
      <c r="D11" s="21">
        <v>20859.672915835661</v>
      </c>
      <c r="E11" s="21">
        <v>19927.118327734228</v>
      </c>
      <c r="F11" s="21">
        <v>20002.264697889303</v>
      </c>
      <c r="G11" s="21">
        <v>19415.345361764172</v>
      </c>
      <c r="H11" s="21">
        <v>20326.322854905469</v>
      </c>
      <c r="I11" s="21">
        <v>20581.400208986415</v>
      </c>
      <c r="J11" s="21">
        <v>21427.096927274884</v>
      </c>
      <c r="K11" s="21">
        <v>21701.487603305784</v>
      </c>
      <c r="L11" s="21">
        <v>21083.275226616199</v>
      </c>
      <c r="M11" s="21">
        <v>20739.204064352245</v>
      </c>
      <c r="N11" s="21">
        <v>21648.772845953001</v>
      </c>
      <c r="O11" s="21">
        <v>21604.053761109906</v>
      </c>
      <c r="P11" s="21">
        <v>23705.3625225949</v>
      </c>
      <c r="Q11" s="21">
        <v>21357.217325372003</v>
      </c>
      <c r="R11" s="21">
        <v>24108.989212944463</v>
      </c>
      <c r="S11" s="21">
        <v>21687.987519500781</v>
      </c>
      <c r="T11" s="21">
        <v>21058.366837654237</v>
      </c>
      <c r="U11" s="21">
        <v>23951.909332244231</v>
      </c>
      <c r="V11" s="21">
        <v>22396.507300314915</v>
      </c>
      <c r="W11" s="21">
        <v>20991.71413775246</v>
      </c>
      <c r="X11" s="21">
        <v>21611.111111111109</v>
      </c>
      <c r="Y11" s="37">
        <f>EXP(LN(X11/B11)/22)*1-1</f>
        <v>2.1875338689749668E-3</v>
      </c>
    </row>
    <row r="16" spans="1:27" x14ac:dyDescent="0.25">
      <c r="U16" s="24"/>
      <c r="V16" s="26"/>
    </row>
    <row r="18" spans="21:22" x14ac:dyDescent="0.25">
      <c r="V18" s="24"/>
    </row>
    <row r="20" spans="21:22" x14ac:dyDescent="0.25">
      <c r="V20" s="3"/>
    </row>
    <row r="21" spans="21:22" x14ac:dyDescent="0.25">
      <c r="U21" s="24"/>
      <c r="V21" s="2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1"/>
  <sheetViews>
    <sheetView showGridLines="0" workbookViewId="0">
      <selection activeCell="M13" sqref="M13"/>
    </sheetView>
  </sheetViews>
  <sheetFormatPr defaultColWidth="11.42578125" defaultRowHeight="15" x14ac:dyDescent="0.25"/>
  <cols>
    <col min="1" max="1" width="15" customWidth="1"/>
    <col min="2" max="20" width="9.85546875" customWidth="1"/>
    <col min="21" max="21" width="13" customWidth="1"/>
    <col min="22" max="25" width="11.42578125" customWidth="1"/>
  </cols>
  <sheetData>
    <row r="1" spans="1:27" ht="18.75" x14ac:dyDescent="0.3">
      <c r="A1" s="6" t="s">
        <v>15</v>
      </c>
      <c r="B1" s="6"/>
      <c r="C1" s="6"/>
    </row>
    <row r="2" spans="1:27" ht="15.75" thickBot="1" x14ac:dyDescent="0.3">
      <c r="A2" s="5" t="s">
        <v>1</v>
      </c>
      <c r="B2" s="5"/>
      <c r="C2" s="5"/>
    </row>
    <row r="3" spans="1:27" s="3" customFormat="1" ht="16.5" customHeight="1" x14ac:dyDescent="0.25">
      <c r="A3" s="7"/>
      <c r="B3" s="8">
        <v>1995</v>
      </c>
      <c r="C3" s="8">
        <f>B3+1</f>
        <v>1996</v>
      </c>
      <c r="D3" s="8">
        <f t="shared" ref="D3:Y3" si="0">C3+1</f>
        <v>1997</v>
      </c>
      <c r="E3" s="8">
        <f t="shared" si="0"/>
        <v>1998</v>
      </c>
      <c r="F3" s="8">
        <f t="shared" si="0"/>
        <v>1999</v>
      </c>
      <c r="G3" s="8">
        <f t="shared" si="0"/>
        <v>2000</v>
      </c>
      <c r="H3" s="8">
        <f t="shared" si="0"/>
        <v>2001</v>
      </c>
      <c r="I3" s="8">
        <f t="shared" si="0"/>
        <v>2002</v>
      </c>
      <c r="J3" s="8">
        <f t="shared" si="0"/>
        <v>2003</v>
      </c>
      <c r="K3" s="8">
        <f t="shared" si="0"/>
        <v>2004</v>
      </c>
      <c r="L3" s="8">
        <f t="shared" si="0"/>
        <v>2005</v>
      </c>
      <c r="M3" s="8">
        <f t="shared" si="0"/>
        <v>2006</v>
      </c>
      <c r="N3" s="8">
        <f t="shared" si="0"/>
        <v>2007</v>
      </c>
      <c r="O3" s="8">
        <f t="shared" si="0"/>
        <v>2008</v>
      </c>
      <c r="P3" s="8">
        <f t="shared" si="0"/>
        <v>2009</v>
      </c>
      <c r="Q3" s="8">
        <f t="shared" si="0"/>
        <v>2010</v>
      </c>
      <c r="R3" s="8">
        <f t="shared" si="0"/>
        <v>2011</v>
      </c>
      <c r="S3" s="8">
        <f t="shared" si="0"/>
        <v>2012</v>
      </c>
      <c r="T3" s="8">
        <f t="shared" si="0"/>
        <v>2013</v>
      </c>
      <c r="U3" s="8">
        <f t="shared" si="0"/>
        <v>2014</v>
      </c>
      <c r="V3" s="8">
        <f t="shared" si="0"/>
        <v>2015</v>
      </c>
      <c r="W3" s="8">
        <f t="shared" si="0"/>
        <v>2016</v>
      </c>
      <c r="X3" s="8">
        <f t="shared" si="0"/>
        <v>2017</v>
      </c>
      <c r="Y3" s="8">
        <f t="shared" si="0"/>
        <v>2018</v>
      </c>
      <c r="Z3" s="38" t="s">
        <v>54</v>
      </c>
      <c r="AA3" s="31" t="s">
        <v>55</v>
      </c>
    </row>
    <row r="4" spans="1:27" x14ac:dyDescent="0.25">
      <c r="A4" s="10" t="s">
        <v>4</v>
      </c>
      <c r="B4" s="11">
        <v>294800</v>
      </c>
      <c r="C4" s="11">
        <v>320708</v>
      </c>
      <c r="D4" s="12">
        <v>322141</v>
      </c>
      <c r="E4" s="12">
        <v>390232</v>
      </c>
      <c r="F4" s="12">
        <v>384050</v>
      </c>
      <c r="G4" s="12">
        <v>341662</v>
      </c>
      <c r="H4" s="12">
        <v>329214</v>
      </c>
      <c r="I4" s="12">
        <v>350626</v>
      </c>
      <c r="J4" s="12">
        <v>321599</v>
      </c>
      <c r="K4" s="12">
        <v>350063</v>
      </c>
      <c r="L4" s="12">
        <v>443106</v>
      </c>
      <c r="M4" s="12">
        <v>454142</v>
      </c>
      <c r="N4" s="12">
        <v>456399</v>
      </c>
      <c r="O4" s="12">
        <v>421016</v>
      </c>
      <c r="P4" s="12">
        <v>499179</v>
      </c>
      <c r="Q4" s="12">
        <v>512544</v>
      </c>
      <c r="R4" s="12">
        <v>554852</v>
      </c>
      <c r="S4" s="12">
        <v>578080</v>
      </c>
      <c r="T4" s="12">
        <v>419580</v>
      </c>
      <c r="U4" s="12">
        <v>636367</v>
      </c>
      <c r="V4" s="12">
        <v>602522</v>
      </c>
      <c r="W4" s="12">
        <v>391433</v>
      </c>
      <c r="X4" s="12">
        <v>200000</v>
      </c>
      <c r="Y4" s="33"/>
      <c r="Z4" s="34">
        <f>EXP(LN(U4/B4)/19)*1-1</f>
        <v>4.1330119331301374E-2</v>
      </c>
      <c r="AA4" s="35">
        <f>EXP(LN(X4/U4)/3)*1-1</f>
        <v>-0.32010666820942846</v>
      </c>
    </row>
    <row r="5" spans="1:27" ht="15.75" thickBot="1" x14ac:dyDescent="0.3">
      <c r="A5" s="14" t="s">
        <v>5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27"/>
      <c r="N5" s="30">
        <v>214604</v>
      </c>
      <c r="O5" s="27">
        <v>415000</v>
      </c>
      <c r="P5" s="27">
        <v>354376</v>
      </c>
      <c r="Q5" s="27">
        <v>142750</v>
      </c>
      <c r="R5" s="27">
        <v>78300</v>
      </c>
      <c r="S5" s="27">
        <v>315000</v>
      </c>
      <c r="T5" s="27">
        <v>340000</v>
      </c>
      <c r="U5" s="27">
        <v>220000</v>
      </c>
      <c r="V5" s="27">
        <v>108000</v>
      </c>
      <c r="W5" s="27">
        <v>70200</v>
      </c>
      <c r="X5" s="25">
        <v>52560</v>
      </c>
      <c r="Y5" s="25">
        <v>38930</v>
      </c>
      <c r="Z5" s="39"/>
      <c r="AA5" s="32"/>
    </row>
    <row r="6" spans="1:27" ht="15.75" thickBot="1" x14ac:dyDescent="0.3">
      <c r="A6" s="4" t="s">
        <v>2</v>
      </c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7" ht="15.75" customHeight="1" x14ac:dyDescent="0.25">
      <c r="A7" s="23"/>
      <c r="B7" s="8">
        <v>1995</v>
      </c>
      <c r="C7" s="8">
        <f>B7+1</f>
        <v>1996</v>
      </c>
      <c r="D7" s="8">
        <f t="shared" ref="D7:X7" si="1">C7+1</f>
        <v>1997</v>
      </c>
      <c r="E7" s="8">
        <f t="shared" si="1"/>
        <v>1998</v>
      </c>
      <c r="F7" s="8">
        <f t="shared" si="1"/>
        <v>1999</v>
      </c>
      <c r="G7" s="8">
        <f t="shared" si="1"/>
        <v>2000</v>
      </c>
      <c r="H7" s="8">
        <f t="shared" si="1"/>
        <v>2001</v>
      </c>
      <c r="I7" s="8">
        <f t="shared" si="1"/>
        <v>2002</v>
      </c>
      <c r="J7" s="8">
        <f t="shared" si="1"/>
        <v>2003</v>
      </c>
      <c r="K7" s="8">
        <f t="shared" si="1"/>
        <v>2004</v>
      </c>
      <c r="L7" s="8">
        <f t="shared" si="1"/>
        <v>2005</v>
      </c>
      <c r="M7" s="8">
        <f t="shared" si="1"/>
        <v>2006</v>
      </c>
      <c r="N7" s="8">
        <f t="shared" si="1"/>
        <v>2007</v>
      </c>
      <c r="O7" s="8">
        <f t="shared" si="1"/>
        <v>2008</v>
      </c>
      <c r="P7" s="8">
        <f t="shared" si="1"/>
        <v>2009</v>
      </c>
      <c r="Q7" s="8">
        <f t="shared" si="1"/>
        <v>2010</v>
      </c>
      <c r="R7" s="8">
        <f t="shared" si="1"/>
        <v>2011</v>
      </c>
      <c r="S7" s="8">
        <f t="shared" si="1"/>
        <v>2012</v>
      </c>
      <c r="T7" s="8">
        <f t="shared" si="1"/>
        <v>2013</v>
      </c>
      <c r="U7" s="8">
        <f t="shared" si="1"/>
        <v>2014</v>
      </c>
      <c r="V7" s="8">
        <f t="shared" si="1"/>
        <v>2015</v>
      </c>
      <c r="W7" s="8">
        <f t="shared" si="1"/>
        <v>2016</v>
      </c>
      <c r="X7" s="8">
        <f t="shared" si="1"/>
        <v>2017</v>
      </c>
      <c r="Y7" s="31" t="s">
        <v>24</v>
      </c>
    </row>
    <row r="8" spans="1:27" ht="15.75" thickBot="1" x14ac:dyDescent="0.3">
      <c r="A8" s="19" t="s">
        <v>2</v>
      </c>
      <c r="B8" s="20">
        <v>17799</v>
      </c>
      <c r="C8" s="20">
        <v>18553</v>
      </c>
      <c r="D8" s="21">
        <v>17902</v>
      </c>
      <c r="E8" s="21">
        <v>21525</v>
      </c>
      <c r="F8" s="21">
        <v>19927</v>
      </c>
      <c r="G8" s="21">
        <v>19854</v>
      </c>
      <c r="H8" s="21">
        <v>18702</v>
      </c>
      <c r="I8" s="21">
        <v>19590</v>
      </c>
      <c r="J8" s="21">
        <v>17007</v>
      </c>
      <c r="K8" s="21">
        <v>18848</v>
      </c>
      <c r="L8" s="21">
        <v>24210</v>
      </c>
      <c r="M8" s="21">
        <v>24325</v>
      </c>
      <c r="N8" s="21">
        <v>24628</v>
      </c>
      <c r="O8" s="21">
        <v>22025</v>
      </c>
      <c r="P8" s="21">
        <v>22025</v>
      </c>
      <c r="Q8" s="21">
        <v>28985</v>
      </c>
      <c r="R8" s="21">
        <v>34351</v>
      </c>
      <c r="S8" s="21">
        <v>33183</v>
      </c>
      <c r="T8" s="21">
        <v>21205</v>
      </c>
      <c r="U8" s="21">
        <v>33150</v>
      </c>
      <c r="V8" s="21">
        <v>33478</v>
      </c>
      <c r="W8" s="21">
        <v>20202</v>
      </c>
      <c r="X8" s="21">
        <v>11000</v>
      </c>
      <c r="Y8" s="37">
        <f>EXP(LN(X8/B8)/22)*1-1</f>
        <v>-2.1637344003424652E-2</v>
      </c>
    </row>
    <row r="9" spans="1:27" ht="15.75" thickBot="1" x14ac:dyDescent="0.3">
      <c r="A9" s="4" t="s">
        <v>3</v>
      </c>
      <c r="B9" s="4"/>
      <c r="C9" s="4"/>
    </row>
    <row r="10" spans="1:27" ht="15.75" customHeight="1" x14ac:dyDescent="0.25">
      <c r="A10" s="18"/>
      <c r="B10" s="8">
        <v>1995</v>
      </c>
      <c r="C10" s="8">
        <f>B10+1</f>
        <v>1996</v>
      </c>
      <c r="D10" s="8">
        <f t="shared" ref="D10:X10" si="2">C10+1</f>
        <v>1997</v>
      </c>
      <c r="E10" s="8">
        <f t="shared" si="2"/>
        <v>1998</v>
      </c>
      <c r="F10" s="8">
        <f t="shared" si="2"/>
        <v>1999</v>
      </c>
      <c r="G10" s="8">
        <f t="shared" si="2"/>
        <v>2000</v>
      </c>
      <c r="H10" s="8">
        <f t="shared" si="2"/>
        <v>2001</v>
      </c>
      <c r="I10" s="8">
        <f t="shared" si="2"/>
        <v>2002</v>
      </c>
      <c r="J10" s="8">
        <f t="shared" si="2"/>
        <v>2003</v>
      </c>
      <c r="K10" s="8">
        <f t="shared" si="2"/>
        <v>2004</v>
      </c>
      <c r="L10" s="8">
        <f t="shared" si="2"/>
        <v>2005</v>
      </c>
      <c r="M10" s="8">
        <f t="shared" si="2"/>
        <v>2006</v>
      </c>
      <c r="N10" s="8">
        <f t="shared" si="2"/>
        <v>2007</v>
      </c>
      <c r="O10" s="8">
        <f t="shared" si="2"/>
        <v>2008</v>
      </c>
      <c r="P10" s="8">
        <f t="shared" si="2"/>
        <v>2009</v>
      </c>
      <c r="Q10" s="8">
        <f t="shared" si="2"/>
        <v>2010</v>
      </c>
      <c r="R10" s="8">
        <f t="shared" si="2"/>
        <v>2011</v>
      </c>
      <c r="S10" s="8">
        <f t="shared" si="2"/>
        <v>2012</v>
      </c>
      <c r="T10" s="8">
        <f t="shared" si="2"/>
        <v>2013</v>
      </c>
      <c r="U10" s="8">
        <f t="shared" si="2"/>
        <v>2014</v>
      </c>
      <c r="V10" s="8">
        <f t="shared" si="2"/>
        <v>2015</v>
      </c>
      <c r="W10" s="8">
        <f t="shared" si="2"/>
        <v>2016</v>
      </c>
      <c r="X10" s="8">
        <f t="shared" si="2"/>
        <v>2017</v>
      </c>
      <c r="Y10" s="31" t="s">
        <v>24</v>
      </c>
    </row>
    <row r="11" spans="1:27" ht="15.75" thickBot="1" x14ac:dyDescent="0.3">
      <c r="A11" s="19" t="s">
        <v>3</v>
      </c>
      <c r="B11" s="20">
        <f>B4*1000/B8</f>
        <v>16562.728243159727</v>
      </c>
      <c r="C11" s="20">
        <f>C4*1000/C8</f>
        <v>17286.04538349593</v>
      </c>
      <c r="D11" s="21">
        <v>17994.693330354148</v>
      </c>
      <c r="E11" s="21">
        <v>18129.245063879211</v>
      </c>
      <c r="F11" s="21">
        <v>19272.845887489337</v>
      </c>
      <c r="G11" s="21">
        <v>17208.723682885062</v>
      </c>
      <c r="H11" s="21">
        <v>17603.14404876484</v>
      </c>
      <c r="I11" s="21">
        <v>17898.213374170497</v>
      </c>
      <c r="J11" s="21">
        <v>18909.801846298582</v>
      </c>
      <c r="K11" s="21">
        <v>18572.952037351442</v>
      </c>
      <c r="L11" s="21">
        <v>18302.60223048327</v>
      </c>
      <c r="M11" s="21">
        <v>18669.763617677287</v>
      </c>
      <c r="N11" s="21">
        <v>18531.711872665259</v>
      </c>
      <c r="O11" s="21">
        <v>19115.368898978435</v>
      </c>
      <c r="P11" s="21">
        <v>22664.199772985245</v>
      </c>
      <c r="Q11" s="21">
        <v>17683.077453855443</v>
      </c>
      <c r="R11" s="21">
        <v>16152.426421356002</v>
      </c>
      <c r="S11" s="21">
        <v>17420.968568242773</v>
      </c>
      <c r="T11" s="21">
        <v>19786.842725772225</v>
      </c>
      <c r="U11" s="21">
        <v>19196.591251885369</v>
      </c>
      <c r="V11" s="21">
        <v>17997.55063026465</v>
      </c>
      <c r="W11" s="21">
        <v>19375.952875952877</v>
      </c>
      <c r="X11" s="21">
        <v>18181.818181818184</v>
      </c>
      <c r="Y11" s="37">
        <f>EXP(LN(X11/B11)/22)*1-1</f>
        <v>4.2484176556243369E-3</v>
      </c>
    </row>
    <row r="16" spans="1:27" x14ac:dyDescent="0.25">
      <c r="U16" s="24"/>
      <c r="V16" s="26"/>
    </row>
    <row r="18" spans="21:22" x14ac:dyDescent="0.25">
      <c r="V18" s="24"/>
    </row>
    <row r="20" spans="21:22" x14ac:dyDescent="0.25">
      <c r="V20" s="3"/>
    </row>
    <row r="21" spans="21:22" x14ac:dyDescent="0.25">
      <c r="U21" s="24"/>
      <c r="V21" s="2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19"/>
  <sheetViews>
    <sheetView showGridLines="0" topLeftCell="M1" workbookViewId="0">
      <selection activeCell="B4" sqref="B4:V4"/>
    </sheetView>
  </sheetViews>
  <sheetFormatPr defaultColWidth="11.42578125" defaultRowHeight="15" x14ac:dyDescent="0.25"/>
  <cols>
    <col min="1" max="1" width="15" customWidth="1"/>
    <col min="2" max="20" width="9.85546875" customWidth="1"/>
    <col min="21" max="21" width="13" customWidth="1"/>
    <col min="22" max="25" width="11.42578125" customWidth="1"/>
  </cols>
  <sheetData>
    <row r="1" spans="1:25" ht="15.75" customHeight="1" x14ac:dyDescent="0.3">
      <c r="A1" s="6" t="s">
        <v>14</v>
      </c>
      <c r="B1" s="6"/>
      <c r="C1" s="6"/>
    </row>
    <row r="2" spans="1:25" ht="15.75" thickBot="1" x14ac:dyDescent="0.3">
      <c r="A2" s="5" t="s">
        <v>1</v>
      </c>
      <c r="B2" s="5"/>
      <c r="C2" s="5"/>
    </row>
    <row r="3" spans="1:25" s="3" customFormat="1" ht="16.5" customHeight="1" x14ac:dyDescent="0.25">
      <c r="A3" s="7"/>
      <c r="B3" s="8">
        <v>1995</v>
      </c>
      <c r="C3" s="8">
        <f>B3+1</f>
        <v>1996</v>
      </c>
      <c r="D3" s="8">
        <f t="shared" ref="D3:V3" si="0">C3+1</f>
        <v>1997</v>
      </c>
      <c r="E3" s="8">
        <f t="shared" si="0"/>
        <v>1998</v>
      </c>
      <c r="F3" s="8">
        <f t="shared" si="0"/>
        <v>1999</v>
      </c>
      <c r="G3" s="8">
        <f t="shared" si="0"/>
        <v>2000</v>
      </c>
      <c r="H3" s="8">
        <f t="shared" si="0"/>
        <v>2001</v>
      </c>
      <c r="I3" s="8">
        <f t="shared" si="0"/>
        <v>2002</v>
      </c>
      <c r="J3" s="8">
        <f t="shared" si="0"/>
        <v>2003</v>
      </c>
      <c r="K3" s="8">
        <f t="shared" si="0"/>
        <v>2004</v>
      </c>
      <c r="L3" s="8">
        <f t="shared" si="0"/>
        <v>2005</v>
      </c>
      <c r="M3" s="8">
        <f t="shared" si="0"/>
        <v>2006</v>
      </c>
      <c r="N3" s="8">
        <f t="shared" si="0"/>
        <v>2007</v>
      </c>
      <c r="O3" s="8">
        <f t="shared" si="0"/>
        <v>2008</v>
      </c>
      <c r="P3" s="8">
        <f t="shared" si="0"/>
        <v>2009</v>
      </c>
      <c r="Q3" s="8">
        <f t="shared" si="0"/>
        <v>2010</v>
      </c>
      <c r="R3" s="8">
        <f t="shared" si="0"/>
        <v>2011</v>
      </c>
      <c r="S3" s="8">
        <f t="shared" si="0"/>
        <v>2012</v>
      </c>
      <c r="T3" s="8">
        <f t="shared" si="0"/>
        <v>2013</v>
      </c>
      <c r="U3" s="8">
        <f t="shared" si="0"/>
        <v>2014</v>
      </c>
      <c r="V3" s="8">
        <f t="shared" si="0"/>
        <v>2015</v>
      </c>
      <c r="W3" s="38" t="s">
        <v>23</v>
      </c>
      <c r="X3" s="38" t="s">
        <v>34</v>
      </c>
      <c r="Y3"/>
    </row>
    <row r="4" spans="1:25" ht="15.75" thickBot="1" x14ac:dyDescent="0.3">
      <c r="A4" s="14" t="s">
        <v>4</v>
      </c>
      <c r="B4" s="28">
        <v>19677</v>
      </c>
      <c r="C4" s="28">
        <v>17099</v>
      </c>
      <c r="D4" s="16">
        <v>18633</v>
      </c>
      <c r="E4" s="16">
        <v>17454</v>
      </c>
      <c r="F4" s="16">
        <v>13891</v>
      </c>
      <c r="G4" s="16">
        <v>14758</v>
      </c>
      <c r="H4" s="16">
        <v>12788</v>
      </c>
      <c r="I4" s="16">
        <v>8234</v>
      </c>
      <c r="J4" s="16">
        <v>12654</v>
      </c>
      <c r="K4" s="16">
        <v>17084</v>
      </c>
      <c r="L4" s="16">
        <v>18968</v>
      </c>
      <c r="M4" s="16">
        <v>10708</v>
      </c>
      <c r="N4" s="16">
        <v>20337</v>
      </c>
      <c r="O4" s="16">
        <v>48320</v>
      </c>
      <c r="P4" s="16">
        <v>33880</v>
      </c>
      <c r="Q4" s="16">
        <v>34475</v>
      </c>
      <c r="R4" s="16">
        <v>40376</v>
      </c>
      <c r="S4" s="16">
        <v>23870</v>
      </c>
      <c r="T4" s="16">
        <v>6634</v>
      </c>
      <c r="U4" s="16">
        <v>7578</v>
      </c>
      <c r="V4" s="16">
        <v>8479</v>
      </c>
      <c r="W4" s="40">
        <f>EXP(LN(O4/B4)/13)*1-1</f>
        <v>7.1551197949531353E-2</v>
      </c>
      <c r="X4" s="40">
        <f>EXP(LN(V4/O4)/7)*1-1</f>
        <v>-0.22011404105782384</v>
      </c>
    </row>
    <row r="5" spans="1:25" ht="15.75" thickBot="1" x14ac:dyDescent="0.3">
      <c r="A5" s="4" t="s">
        <v>2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15.75" customHeight="1" x14ac:dyDescent="0.25">
      <c r="A6" s="23"/>
      <c r="B6" s="8">
        <v>1995</v>
      </c>
      <c r="C6" s="8">
        <f>B6+1</f>
        <v>1996</v>
      </c>
      <c r="D6" s="8">
        <f t="shared" ref="D6:V6" si="1">C6+1</f>
        <v>1997</v>
      </c>
      <c r="E6" s="8">
        <f t="shared" si="1"/>
        <v>1998</v>
      </c>
      <c r="F6" s="8">
        <f t="shared" si="1"/>
        <v>1999</v>
      </c>
      <c r="G6" s="8">
        <f t="shared" si="1"/>
        <v>2000</v>
      </c>
      <c r="H6" s="8">
        <f t="shared" si="1"/>
        <v>2001</v>
      </c>
      <c r="I6" s="8">
        <f t="shared" si="1"/>
        <v>2002</v>
      </c>
      <c r="J6" s="8">
        <f t="shared" si="1"/>
        <v>2003</v>
      </c>
      <c r="K6" s="8">
        <f t="shared" si="1"/>
        <v>2004</v>
      </c>
      <c r="L6" s="8">
        <f t="shared" si="1"/>
        <v>2005</v>
      </c>
      <c r="M6" s="8">
        <f t="shared" si="1"/>
        <v>2006</v>
      </c>
      <c r="N6" s="8">
        <f t="shared" si="1"/>
        <v>2007</v>
      </c>
      <c r="O6" s="8">
        <f t="shared" si="1"/>
        <v>2008</v>
      </c>
      <c r="P6" s="8">
        <f t="shared" si="1"/>
        <v>2009</v>
      </c>
      <c r="Q6" s="8">
        <f t="shared" si="1"/>
        <v>2010</v>
      </c>
      <c r="R6" s="8">
        <f t="shared" si="1"/>
        <v>2011</v>
      </c>
      <c r="S6" s="8">
        <f t="shared" si="1"/>
        <v>2012</v>
      </c>
      <c r="T6" s="8">
        <f t="shared" si="1"/>
        <v>2013</v>
      </c>
      <c r="U6" s="8">
        <f t="shared" si="1"/>
        <v>2014</v>
      </c>
      <c r="V6" s="8">
        <f t="shared" si="1"/>
        <v>2015</v>
      </c>
      <c r="W6" s="38" t="s">
        <v>33</v>
      </c>
    </row>
    <row r="7" spans="1:25" ht="15.75" thickBot="1" x14ac:dyDescent="0.3">
      <c r="A7" s="19" t="s">
        <v>2</v>
      </c>
      <c r="B7" s="20">
        <v>26088</v>
      </c>
      <c r="C7" s="20">
        <v>22389</v>
      </c>
      <c r="D7" s="21">
        <v>22166</v>
      </c>
      <c r="E7" s="21">
        <v>22545</v>
      </c>
      <c r="F7" s="21">
        <v>17083</v>
      </c>
      <c r="G7" s="21">
        <v>17218</v>
      </c>
      <c r="H7" s="21">
        <v>15673</v>
      </c>
      <c r="I7" s="21">
        <v>10026</v>
      </c>
      <c r="J7" s="21">
        <v>15575</v>
      </c>
      <c r="K7" s="21">
        <v>19992</v>
      </c>
      <c r="L7" s="21">
        <v>22776</v>
      </c>
      <c r="M7" s="21">
        <v>12605</v>
      </c>
      <c r="N7" s="21">
        <v>23741</v>
      </c>
      <c r="O7" s="21">
        <v>59338</v>
      </c>
      <c r="P7" s="21">
        <v>36655</v>
      </c>
      <c r="Q7" s="21">
        <v>25174</v>
      </c>
      <c r="R7" s="21">
        <v>43887</v>
      </c>
      <c r="S7" s="21">
        <v>29737</v>
      </c>
      <c r="T7" s="21">
        <v>8241</v>
      </c>
      <c r="U7" s="21">
        <v>9939</v>
      </c>
      <c r="V7" s="21">
        <v>11969</v>
      </c>
      <c r="W7" s="40">
        <f>EXP(LN(V7/B7)/20)*1-1</f>
        <v>-3.82086783699771E-2</v>
      </c>
    </row>
    <row r="8" spans="1:25" ht="15.75" thickBot="1" x14ac:dyDescent="0.3">
      <c r="A8" s="4" t="s">
        <v>3</v>
      </c>
      <c r="B8" s="4"/>
      <c r="C8" s="4"/>
    </row>
    <row r="9" spans="1:25" ht="15.75" customHeight="1" x14ac:dyDescent="0.25">
      <c r="A9" s="18"/>
      <c r="B9" s="8">
        <v>1995</v>
      </c>
      <c r="C9" s="8">
        <f>B9+1</f>
        <v>1996</v>
      </c>
      <c r="D9" s="8">
        <f t="shared" ref="D9:V9" si="2">C9+1</f>
        <v>1997</v>
      </c>
      <c r="E9" s="8">
        <f t="shared" si="2"/>
        <v>1998</v>
      </c>
      <c r="F9" s="8">
        <f t="shared" si="2"/>
        <v>1999</v>
      </c>
      <c r="G9" s="8">
        <f t="shared" si="2"/>
        <v>2000</v>
      </c>
      <c r="H9" s="8">
        <f t="shared" si="2"/>
        <v>2001</v>
      </c>
      <c r="I9" s="8">
        <f t="shared" si="2"/>
        <v>2002</v>
      </c>
      <c r="J9" s="8">
        <f t="shared" si="2"/>
        <v>2003</v>
      </c>
      <c r="K9" s="8">
        <f t="shared" si="2"/>
        <v>2004</v>
      </c>
      <c r="L9" s="8">
        <f t="shared" si="2"/>
        <v>2005</v>
      </c>
      <c r="M9" s="8">
        <f t="shared" si="2"/>
        <v>2006</v>
      </c>
      <c r="N9" s="8">
        <f t="shared" si="2"/>
        <v>2007</v>
      </c>
      <c r="O9" s="8">
        <f t="shared" si="2"/>
        <v>2008</v>
      </c>
      <c r="P9" s="8">
        <f t="shared" si="2"/>
        <v>2009</v>
      </c>
      <c r="Q9" s="8">
        <f t="shared" si="2"/>
        <v>2010</v>
      </c>
      <c r="R9" s="8">
        <f t="shared" si="2"/>
        <v>2011</v>
      </c>
      <c r="S9" s="8">
        <f t="shared" si="2"/>
        <v>2012</v>
      </c>
      <c r="T9" s="8">
        <f t="shared" si="2"/>
        <v>2013</v>
      </c>
      <c r="U9" s="8">
        <f t="shared" si="2"/>
        <v>2014</v>
      </c>
      <c r="V9" s="8">
        <f t="shared" si="2"/>
        <v>2015</v>
      </c>
      <c r="W9" s="38" t="s">
        <v>33</v>
      </c>
    </row>
    <row r="10" spans="1:25" ht="15.75" customHeight="1" thickBot="1" x14ac:dyDescent="0.3">
      <c r="A10" s="19" t="s">
        <v>3</v>
      </c>
      <c r="B10" s="20">
        <f>B4*1000/B7</f>
        <v>754.25482980680772</v>
      </c>
      <c r="C10" s="20">
        <f>C4*1000/C7</f>
        <v>763.72325695654115</v>
      </c>
      <c r="D10" s="21">
        <v>840.61174772173592</v>
      </c>
      <c r="E10" s="21">
        <v>774.1849634065203</v>
      </c>
      <c r="F10" s="21">
        <v>813.14757361119234</v>
      </c>
      <c r="G10" s="21">
        <v>857.12626321291668</v>
      </c>
      <c r="H10" s="21">
        <v>815.92547693485619</v>
      </c>
      <c r="I10" s="21">
        <v>821.26471174945152</v>
      </c>
      <c r="J10" s="21">
        <v>812.45585874799349</v>
      </c>
      <c r="K10" s="21">
        <v>854.54181672669074</v>
      </c>
      <c r="L10" s="21">
        <v>832.80646294344933</v>
      </c>
      <c r="M10" s="21">
        <v>849.50416501388338</v>
      </c>
      <c r="N10" s="21">
        <v>856.61935049071224</v>
      </c>
      <c r="O10" s="21">
        <v>814.31797499073116</v>
      </c>
      <c r="P10" s="21">
        <v>924.29409357522854</v>
      </c>
      <c r="Q10" s="21">
        <v>1369.468499245253</v>
      </c>
      <c r="R10" s="21">
        <v>919.99908856836873</v>
      </c>
      <c r="S10" s="21">
        <v>802.70370245821698</v>
      </c>
      <c r="T10" s="21">
        <v>804.99939327751486</v>
      </c>
      <c r="U10" s="21">
        <v>762.45095079987925</v>
      </c>
      <c r="V10" s="21">
        <v>708.41340128665718</v>
      </c>
      <c r="W10" s="40">
        <f>EXP(LN(V10/B10)/20)*1-1</f>
        <v>-3.130213537122839E-3</v>
      </c>
    </row>
    <row r="15" spans="1:25" x14ac:dyDescent="0.25">
      <c r="U15" s="24"/>
      <c r="V15" s="26"/>
    </row>
    <row r="17" spans="21:22" x14ac:dyDescent="0.25">
      <c r="V17" s="24"/>
    </row>
    <row r="19" spans="21:22" x14ac:dyDescent="0.25">
      <c r="V19" s="3"/>
    </row>
    <row r="20" spans="21:22" x14ac:dyDescent="0.25">
      <c r="U20" s="24"/>
      <c r="V20" s="26"/>
    </row>
    <row r="89" spans="1:26" x14ac:dyDescent="0.25">
      <c r="W89">
        <f>2008-1995</f>
        <v>13</v>
      </c>
      <c r="X89">
        <f>2015-2008</f>
        <v>7</v>
      </c>
    </row>
    <row r="90" spans="1:26" x14ac:dyDescent="0.25">
      <c r="W90">
        <f>2011-1995</f>
        <v>16</v>
      </c>
      <c r="X90">
        <f>2017-2011</f>
        <v>6</v>
      </c>
    </row>
    <row r="91" spans="1:26" ht="18.75" x14ac:dyDescent="0.3">
      <c r="A91" s="6" t="s">
        <v>41</v>
      </c>
      <c r="B91" s="6"/>
      <c r="C91" s="6"/>
    </row>
    <row r="92" spans="1:26" x14ac:dyDescent="0.25">
      <c r="A92" s="5" t="s">
        <v>1</v>
      </c>
      <c r="B92" s="5"/>
      <c r="C92" s="5"/>
    </row>
    <row r="93" spans="1:26" ht="45" x14ac:dyDescent="0.25">
      <c r="A93" s="66"/>
      <c r="B93" s="67">
        <v>1995</v>
      </c>
      <c r="C93" s="67">
        <f>B93+1</f>
        <v>1996</v>
      </c>
      <c r="D93" s="67">
        <f t="shared" ref="D93" si="3">C93+1</f>
        <v>1997</v>
      </c>
      <c r="E93" s="67">
        <f t="shared" ref="E93" si="4">D93+1</f>
        <v>1998</v>
      </c>
      <c r="F93" s="67">
        <f t="shared" ref="F93" si="5">E93+1</f>
        <v>1999</v>
      </c>
      <c r="G93" s="67">
        <f t="shared" ref="G93" si="6">F93+1</f>
        <v>2000</v>
      </c>
      <c r="H93" s="67">
        <f t="shared" ref="H93" si="7">G93+1</f>
        <v>2001</v>
      </c>
      <c r="I93" s="67">
        <f t="shared" ref="I93" si="8">H93+1</f>
        <v>2002</v>
      </c>
      <c r="J93" s="67">
        <f t="shared" ref="J93" si="9">I93+1</f>
        <v>2003</v>
      </c>
      <c r="K93" s="67">
        <f t="shared" ref="K93" si="10">J93+1</f>
        <v>2004</v>
      </c>
      <c r="L93" s="67">
        <f t="shared" ref="L93" si="11">K93+1</f>
        <v>2005</v>
      </c>
      <c r="M93" s="67">
        <f t="shared" ref="M93" si="12">L93+1</f>
        <v>2006</v>
      </c>
      <c r="N93" s="67">
        <f t="shared" ref="N93" si="13">M93+1</f>
        <v>2007</v>
      </c>
      <c r="O93" s="67">
        <f t="shared" ref="O93" si="14">N93+1</f>
        <v>2008</v>
      </c>
      <c r="P93" s="67">
        <f t="shared" ref="P93" si="15">O93+1</f>
        <v>2009</v>
      </c>
      <c r="Q93" s="67">
        <f t="shared" ref="Q93" si="16">P93+1</f>
        <v>2010</v>
      </c>
      <c r="R93" s="67">
        <f t="shared" ref="R93" si="17">Q93+1</f>
        <v>2011</v>
      </c>
      <c r="S93" s="67">
        <f t="shared" ref="S93" si="18">R93+1</f>
        <v>2012</v>
      </c>
      <c r="T93" s="67">
        <f t="shared" ref="T93" si="19">S93+1</f>
        <v>2013</v>
      </c>
      <c r="U93" s="67">
        <f t="shared" ref="U93" si="20">T93+1</f>
        <v>2014</v>
      </c>
      <c r="V93" s="67">
        <f t="shared" ref="V93" si="21">U93+1</f>
        <v>2015</v>
      </c>
      <c r="W93" s="67">
        <f t="shared" ref="W93" si="22">V93+1</f>
        <v>2016</v>
      </c>
      <c r="X93" s="67">
        <f t="shared" ref="X93" si="23">W93+1</f>
        <v>2017</v>
      </c>
      <c r="Y93" s="68" t="s">
        <v>23</v>
      </c>
      <c r="Z93" s="68" t="s">
        <v>34</v>
      </c>
    </row>
    <row r="94" spans="1:26" x14ac:dyDescent="0.25">
      <c r="A94" s="69" t="s">
        <v>42</v>
      </c>
      <c r="B94" s="11">
        <f t="shared" ref="B94:V94" si="24">B4</f>
        <v>19677</v>
      </c>
      <c r="C94" s="11">
        <f t="shared" si="24"/>
        <v>17099</v>
      </c>
      <c r="D94" s="11">
        <f t="shared" si="24"/>
        <v>18633</v>
      </c>
      <c r="E94" s="11">
        <f t="shared" si="24"/>
        <v>17454</v>
      </c>
      <c r="F94" s="11">
        <f t="shared" si="24"/>
        <v>13891</v>
      </c>
      <c r="G94" s="11">
        <f t="shared" si="24"/>
        <v>14758</v>
      </c>
      <c r="H94" s="11">
        <f t="shared" si="24"/>
        <v>12788</v>
      </c>
      <c r="I94" s="11">
        <f t="shared" si="24"/>
        <v>8234</v>
      </c>
      <c r="J94" s="11">
        <f t="shared" si="24"/>
        <v>12654</v>
      </c>
      <c r="K94" s="11">
        <f t="shared" si="24"/>
        <v>17084</v>
      </c>
      <c r="L94" s="11">
        <f t="shared" si="24"/>
        <v>18968</v>
      </c>
      <c r="M94" s="11">
        <f t="shared" si="24"/>
        <v>10708</v>
      </c>
      <c r="N94" s="11">
        <f t="shared" si="24"/>
        <v>20337</v>
      </c>
      <c r="O94" s="11">
        <f t="shared" si="24"/>
        <v>48320</v>
      </c>
      <c r="P94" s="11">
        <f t="shared" si="24"/>
        <v>33880</v>
      </c>
      <c r="Q94" s="11">
        <f t="shared" si="24"/>
        <v>34475</v>
      </c>
      <c r="R94" s="11">
        <f t="shared" si="24"/>
        <v>40376</v>
      </c>
      <c r="S94" s="11">
        <f t="shared" si="24"/>
        <v>23870</v>
      </c>
      <c r="T94" s="11">
        <f t="shared" si="24"/>
        <v>6634</v>
      </c>
      <c r="U94" s="11">
        <f t="shared" si="24"/>
        <v>7578</v>
      </c>
      <c r="V94" s="11">
        <f t="shared" si="24"/>
        <v>8479</v>
      </c>
      <c r="W94" s="11"/>
      <c r="X94" s="11"/>
      <c r="Y94" s="34">
        <f>EXP(LN(O94/B94)/13)*1-1</f>
        <v>7.1551197949531353E-2</v>
      </c>
      <c r="Z94" s="34">
        <f>EXP(LN(V94/O94)/7)*1-1</f>
        <v>-0.22011404105782384</v>
      </c>
    </row>
    <row r="95" spans="1:26" x14ac:dyDescent="0.25">
      <c r="A95" s="69" t="s">
        <v>43</v>
      </c>
      <c r="B95" s="11">
        <f>FRIJOL!B4</f>
        <v>14188</v>
      </c>
      <c r="C95" s="11">
        <f>FRIJOL!C4</f>
        <v>14197</v>
      </c>
      <c r="D95" s="11">
        <f>FRIJOL!D4</f>
        <v>13025</v>
      </c>
      <c r="E95" s="11">
        <f>FRIJOL!E4</f>
        <v>13687</v>
      </c>
      <c r="F95" s="11">
        <f>FRIJOL!F4</f>
        <v>13338</v>
      </c>
      <c r="G95" s="11">
        <f>FRIJOL!G4</f>
        <v>10663</v>
      </c>
      <c r="H95" s="11">
        <f>FRIJOL!H4</f>
        <v>9280</v>
      </c>
      <c r="I95" s="11">
        <f>FRIJOL!I4</f>
        <v>9255</v>
      </c>
      <c r="J95" s="11">
        <f>FRIJOL!J4</f>
        <v>15504</v>
      </c>
      <c r="K95" s="11">
        <f>FRIJOL!K4</f>
        <v>22486</v>
      </c>
      <c r="L95" s="11">
        <f>FRIJOL!L4</f>
        <v>24213</v>
      </c>
      <c r="M95" s="11">
        <f>FRIJOL!M4</f>
        <v>8343</v>
      </c>
      <c r="N95" s="11">
        <f>FRIJOL!N4</f>
        <v>16771</v>
      </c>
      <c r="O95" s="11">
        <f>FRIJOL!O4</f>
        <v>25416</v>
      </c>
      <c r="P95" s="11">
        <f>FRIJOL!P4</f>
        <v>31066</v>
      </c>
      <c r="Q95" s="11">
        <f>FRIJOL!Q4</f>
        <v>36396</v>
      </c>
      <c r="R95" s="11">
        <f>FRIJOL!R4</f>
        <v>48270</v>
      </c>
      <c r="S95" s="11">
        <f>FRIJOL!S4</f>
        <v>23981</v>
      </c>
      <c r="T95" s="11">
        <f>FRIJOL!T4</f>
        <v>8154</v>
      </c>
      <c r="U95" s="11">
        <f>FRIJOL!U4</f>
        <v>9490</v>
      </c>
      <c r="V95" s="11">
        <f>FRIJOL!V4</f>
        <v>14128</v>
      </c>
      <c r="W95" s="11">
        <f>FRIJOL!W4</f>
        <v>23243</v>
      </c>
      <c r="X95" s="11">
        <f>FRIJOL!X4</f>
        <v>24098</v>
      </c>
      <c r="Y95" s="34">
        <f>EXP(LN(R95/B95)/16)*1-1</f>
        <v>7.9530103437520205E-2</v>
      </c>
      <c r="Z95" s="34">
        <f>EXP(LN(X95/R95)/6)*1-1</f>
        <v>-0.10932905845099627</v>
      </c>
    </row>
    <row r="96" spans="1:26" x14ac:dyDescent="0.25">
      <c r="A96" s="1"/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 t="s">
        <v>45</v>
      </c>
      <c r="Z96" s="2" t="s">
        <v>46</v>
      </c>
    </row>
    <row r="97" spans="1:26" x14ac:dyDescent="0.25">
      <c r="A97" s="1"/>
      <c r="B97" s="1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>
        <f>2008-1995</f>
        <v>13</v>
      </c>
      <c r="X97" s="2">
        <f>2015-2008</f>
        <v>7</v>
      </c>
      <c r="Y97" s="2"/>
      <c r="Z97" s="2"/>
    </row>
    <row r="98" spans="1:26" x14ac:dyDescent="0.25">
      <c r="A98" s="4" t="s">
        <v>2</v>
      </c>
      <c r="B98" s="4"/>
      <c r="C98" s="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>
        <f>2011-1995</f>
        <v>16</v>
      </c>
      <c r="X98" s="2">
        <f>2017-2011</f>
        <v>6</v>
      </c>
      <c r="Y98" s="2"/>
      <c r="Z98" s="2"/>
    </row>
    <row r="99" spans="1:26" ht="45" x14ac:dyDescent="0.25">
      <c r="A99" s="70"/>
      <c r="B99" s="67">
        <v>1995</v>
      </c>
      <c r="C99" s="67">
        <f>B99+1</f>
        <v>1996</v>
      </c>
      <c r="D99" s="67">
        <f t="shared" ref="D99" si="25">C99+1</f>
        <v>1997</v>
      </c>
      <c r="E99" s="67">
        <f t="shared" ref="E99" si="26">D99+1</f>
        <v>1998</v>
      </c>
      <c r="F99" s="67">
        <f t="shared" ref="F99" si="27">E99+1</f>
        <v>1999</v>
      </c>
      <c r="G99" s="67">
        <f t="shared" ref="G99" si="28">F99+1</f>
        <v>2000</v>
      </c>
      <c r="H99" s="67">
        <f t="shared" ref="H99" si="29">G99+1</f>
        <v>2001</v>
      </c>
      <c r="I99" s="67">
        <f t="shared" ref="I99" si="30">H99+1</f>
        <v>2002</v>
      </c>
      <c r="J99" s="67">
        <f t="shared" ref="J99" si="31">I99+1</f>
        <v>2003</v>
      </c>
      <c r="K99" s="67">
        <f t="shared" ref="K99" si="32">J99+1</f>
        <v>2004</v>
      </c>
      <c r="L99" s="67">
        <f t="shared" ref="L99" si="33">K99+1</f>
        <v>2005</v>
      </c>
      <c r="M99" s="67">
        <f t="shared" ref="M99" si="34">L99+1</f>
        <v>2006</v>
      </c>
      <c r="N99" s="67">
        <f t="shared" ref="N99" si="35">M99+1</f>
        <v>2007</v>
      </c>
      <c r="O99" s="67">
        <f t="shared" ref="O99" si="36">N99+1</f>
        <v>2008</v>
      </c>
      <c r="P99" s="67">
        <f t="shared" ref="P99" si="37">O99+1</f>
        <v>2009</v>
      </c>
      <c r="Q99" s="67">
        <f t="shared" ref="Q99" si="38">P99+1</f>
        <v>2010</v>
      </c>
      <c r="R99" s="67">
        <f t="shared" ref="R99" si="39">Q99+1</f>
        <v>2011</v>
      </c>
      <c r="S99" s="67">
        <f t="shared" ref="S99" si="40">R99+1</f>
        <v>2012</v>
      </c>
      <c r="T99" s="67">
        <f t="shared" ref="T99" si="41">S99+1</f>
        <v>2013</v>
      </c>
      <c r="U99" s="67">
        <f t="shared" ref="U99" si="42">T99+1</f>
        <v>2014</v>
      </c>
      <c r="V99" s="67">
        <f t="shared" ref="V99" si="43">U99+1</f>
        <v>2015</v>
      </c>
      <c r="W99" s="67">
        <f t="shared" ref="W99" si="44">V99+1</f>
        <v>2016</v>
      </c>
      <c r="X99" s="67">
        <f t="shared" ref="X99" si="45">W99+1</f>
        <v>2017</v>
      </c>
      <c r="Y99" s="68" t="s">
        <v>23</v>
      </c>
      <c r="Z99" s="68" t="s">
        <v>34</v>
      </c>
    </row>
    <row r="100" spans="1:26" x14ac:dyDescent="0.25">
      <c r="A100" s="69" t="s">
        <v>42</v>
      </c>
      <c r="B100" s="71">
        <f t="shared" ref="B100:V100" si="46">B7</f>
        <v>26088</v>
      </c>
      <c r="C100" s="71">
        <f t="shared" si="46"/>
        <v>22389</v>
      </c>
      <c r="D100" s="71">
        <f t="shared" si="46"/>
        <v>22166</v>
      </c>
      <c r="E100" s="71">
        <f t="shared" si="46"/>
        <v>22545</v>
      </c>
      <c r="F100" s="71">
        <f t="shared" si="46"/>
        <v>17083</v>
      </c>
      <c r="G100" s="71">
        <f t="shared" si="46"/>
        <v>17218</v>
      </c>
      <c r="H100" s="71">
        <f t="shared" si="46"/>
        <v>15673</v>
      </c>
      <c r="I100" s="71">
        <f t="shared" si="46"/>
        <v>10026</v>
      </c>
      <c r="J100" s="71">
        <f t="shared" si="46"/>
        <v>15575</v>
      </c>
      <c r="K100" s="71">
        <f t="shared" si="46"/>
        <v>19992</v>
      </c>
      <c r="L100" s="71">
        <f t="shared" si="46"/>
        <v>22776</v>
      </c>
      <c r="M100" s="71">
        <f t="shared" si="46"/>
        <v>12605</v>
      </c>
      <c r="N100" s="71">
        <f t="shared" si="46"/>
        <v>23741</v>
      </c>
      <c r="O100" s="71">
        <f t="shared" si="46"/>
        <v>59338</v>
      </c>
      <c r="P100" s="71">
        <f t="shared" si="46"/>
        <v>36655</v>
      </c>
      <c r="Q100" s="71">
        <f t="shared" si="46"/>
        <v>25174</v>
      </c>
      <c r="R100" s="71">
        <f t="shared" si="46"/>
        <v>43887</v>
      </c>
      <c r="S100" s="71">
        <f t="shared" si="46"/>
        <v>29737</v>
      </c>
      <c r="T100" s="71">
        <f t="shared" si="46"/>
        <v>8241</v>
      </c>
      <c r="U100" s="71">
        <f t="shared" si="46"/>
        <v>9939</v>
      </c>
      <c r="V100" s="71">
        <f t="shared" si="46"/>
        <v>11969</v>
      </c>
      <c r="W100" s="71"/>
      <c r="X100" s="71"/>
      <c r="Y100" s="34">
        <f>EXP(LN(O100/B100)/13)*1-1</f>
        <v>6.5254162477175859E-2</v>
      </c>
      <c r="Z100" s="34">
        <f>EXP(LN(V100/O100)/7)*1-1</f>
        <v>-0.20443623447100145</v>
      </c>
    </row>
    <row r="101" spans="1:26" x14ac:dyDescent="0.25">
      <c r="A101" s="69" t="s">
        <v>43</v>
      </c>
      <c r="B101" s="71">
        <f>FRIJOL!B7</f>
        <v>19112</v>
      </c>
      <c r="C101" s="71">
        <f>FRIJOL!C7</f>
        <v>19842</v>
      </c>
      <c r="D101" s="71">
        <f>FRIJOL!D7</f>
        <v>19615</v>
      </c>
      <c r="E101" s="71">
        <f>FRIJOL!E7</f>
        <v>18964</v>
      </c>
      <c r="F101" s="71">
        <f>FRIJOL!F7</f>
        <v>17905</v>
      </c>
      <c r="G101" s="71">
        <f>FRIJOL!G7</f>
        <v>13965</v>
      </c>
      <c r="H101" s="71">
        <f>FRIJOL!H7</f>
        <v>12017</v>
      </c>
      <c r="I101" s="71">
        <f>FRIJOL!I7</f>
        <v>12124</v>
      </c>
      <c r="J101" s="71">
        <f>FRIJOL!J7</f>
        <v>19268</v>
      </c>
      <c r="K101" s="71">
        <f>FRIJOL!K7</f>
        <v>27334</v>
      </c>
      <c r="L101" s="71">
        <f>FRIJOL!L7</f>
        <v>29755</v>
      </c>
      <c r="M101" s="71">
        <f>FRIJOL!M7</f>
        <v>9792</v>
      </c>
      <c r="N101" s="71">
        <f>FRIJOL!N7</f>
        <v>20118</v>
      </c>
      <c r="O101" s="71">
        <f>FRIJOL!O7</f>
        <v>13000</v>
      </c>
      <c r="P101" s="71">
        <f>FRIJOL!P7</f>
        <v>23001</v>
      </c>
      <c r="Q101" s="71">
        <f>FRIJOL!Q7</f>
        <v>30336</v>
      </c>
      <c r="R101" s="71">
        <f>FRIJOL!R7</f>
        <v>47056</v>
      </c>
      <c r="S101" s="71">
        <f>FRIJOL!S7</f>
        <v>28782</v>
      </c>
      <c r="T101" s="71">
        <f>FRIJOL!T7</f>
        <v>10832</v>
      </c>
      <c r="U101" s="71">
        <f>FRIJOL!U7</f>
        <v>11837</v>
      </c>
      <c r="V101" s="71">
        <f>FRIJOL!V7</f>
        <v>19931</v>
      </c>
      <c r="W101" s="71">
        <f>FRIJOL!W7</f>
        <v>29571</v>
      </c>
      <c r="X101" s="71">
        <f>FRIJOL!X7</f>
        <v>30513</v>
      </c>
      <c r="Y101" s="34">
        <f>EXP(LN(R101/B101)/16)*1-1</f>
        <v>5.7929687445607447E-2</v>
      </c>
      <c r="Z101" s="34">
        <f>EXP(LN(X101/R101)/6)*1-1</f>
        <v>-6.9652952648528443E-2</v>
      </c>
    </row>
    <row r="102" spans="1:26" x14ac:dyDescent="0.25">
      <c r="A102" s="70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2" t="s">
        <v>45</v>
      </c>
      <c r="Z102" s="2" t="s">
        <v>46</v>
      </c>
    </row>
    <row r="103" spans="1:26" x14ac:dyDescent="0.25">
      <c r="A103" s="70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2">
        <f>2008-1995</f>
        <v>13</v>
      </c>
      <c r="X103" s="2">
        <f>2015-2008</f>
        <v>7</v>
      </c>
      <c r="Y103" s="71"/>
      <c r="Z103" s="71"/>
    </row>
    <row r="104" spans="1:26" x14ac:dyDescent="0.25">
      <c r="W104" s="2">
        <f>2011-1995</f>
        <v>16</v>
      </c>
      <c r="X104" s="2">
        <f>2017-2011</f>
        <v>6</v>
      </c>
    </row>
    <row r="105" spans="1:26" x14ac:dyDescent="0.25">
      <c r="A105" s="4" t="s">
        <v>3</v>
      </c>
      <c r="B105" s="4"/>
      <c r="C105" s="4"/>
    </row>
    <row r="106" spans="1:26" ht="45" x14ac:dyDescent="0.25">
      <c r="A106" s="73"/>
      <c r="B106" s="67">
        <v>1995</v>
      </c>
      <c r="C106" s="67">
        <f>B106+1</f>
        <v>1996</v>
      </c>
      <c r="D106" s="67">
        <f t="shared" ref="D106" si="47">C106+1</f>
        <v>1997</v>
      </c>
      <c r="E106" s="67">
        <f t="shared" ref="E106" si="48">D106+1</f>
        <v>1998</v>
      </c>
      <c r="F106" s="67">
        <f t="shared" ref="F106" si="49">E106+1</f>
        <v>1999</v>
      </c>
      <c r="G106" s="67">
        <f t="shared" ref="G106" si="50">F106+1</f>
        <v>2000</v>
      </c>
      <c r="H106" s="67">
        <f t="shared" ref="H106" si="51">G106+1</f>
        <v>2001</v>
      </c>
      <c r="I106" s="67">
        <f t="shared" ref="I106" si="52">H106+1</f>
        <v>2002</v>
      </c>
      <c r="J106" s="67">
        <f t="shared" ref="J106" si="53">I106+1</f>
        <v>2003</v>
      </c>
      <c r="K106" s="67">
        <f t="shared" ref="K106" si="54">J106+1</f>
        <v>2004</v>
      </c>
      <c r="L106" s="67">
        <f t="shared" ref="L106" si="55">K106+1</f>
        <v>2005</v>
      </c>
      <c r="M106" s="67">
        <f t="shared" ref="M106" si="56">L106+1</f>
        <v>2006</v>
      </c>
      <c r="N106" s="67">
        <f t="shared" ref="N106" si="57">M106+1</f>
        <v>2007</v>
      </c>
      <c r="O106" s="67">
        <f t="shared" ref="O106" si="58">N106+1</f>
        <v>2008</v>
      </c>
      <c r="P106" s="67">
        <f t="shared" ref="P106" si="59">O106+1</f>
        <v>2009</v>
      </c>
      <c r="Q106" s="67">
        <f t="shared" ref="Q106" si="60">P106+1</f>
        <v>2010</v>
      </c>
      <c r="R106" s="67">
        <f t="shared" ref="R106" si="61">Q106+1</f>
        <v>2011</v>
      </c>
      <c r="S106" s="67">
        <f t="shared" ref="S106" si="62">R106+1</f>
        <v>2012</v>
      </c>
      <c r="T106" s="67">
        <f t="shared" ref="T106" si="63">S106+1</f>
        <v>2013</v>
      </c>
      <c r="U106" s="67">
        <f t="shared" ref="U106" si="64">T106+1</f>
        <v>2014</v>
      </c>
      <c r="V106" s="67">
        <f t="shared" ref="V106" si="65">U106+1</f>
        <v>2015</v>
      </c>
      <c r="W106" s="67">
        <f t="shared" ref="W106" si="66">V106+1</f>
        <v>2016</v>
      </c>
      <c r="X106" s="67">
        <f t="shared" ref="X106" si="67">W106+1</f>
        <v>2017</v>
      </c>
      <c r="Y106" s="68" t="s">
        <v>31</v>
      </c>
      <c r="Z106" s="68" t="s">
        <v>47</v>
      </c>
    </row>
    <row r="107" spans="1:26" x14ac:dyDescent="0.25">
      <c r="A107" s="70" t="s">
        <v>42</v>
      </c>
      <c r="B107" s="71">
        <f>B10</f>
        <v>754.25482980680772</v>
      </c>
      <c r="C107" s="71">
        <f t="shared" ref="C107:V107" si="68">C10</f>
        <v>763.72325695654115</v>
      </c>
      <c r="D107" s="71">
        <f t="shared" si="68"/>
        <v>840.61174772173592</v>
      </c>
      <c r="E107" s="71">
        <f t="shared" si="68"/>
        <v>774.1849634065203</v>
      </c>
      <c r="F107" s="71">
        <f t="shared" si="68"/>
        <v>813.14757361119234</v>
      </c>
      <c r="G107" s="71">
        <f t="shared" si="68"/>
        <v>857.12626321291668</v>
      </c>
      <c r="H107" s="71">
        <f t="shared" si="68"/>
        <v>815.92547693485619</v>
      </c>
      <c r="I107" s="71">
        <f t="shared" si="68"/>
        <v>821.26471174945152</v>
      </c>
      <c r="J107" s="71">
        <f t="shared" si="68"/>
        <v>812.45585874799349</v>
      </c>
      <c r="K107" s="71">
        <f t="shared" si="68"/>
        <v>854.54181672669074</v>
      </c>
      <c r="L107" s="71">
        <f t="shared" si="68"/>
        <v>832.80646294344933</v>
      </c>
      <c r="M107" s="71">
        <f t="shared" si="68"/>
        <v>849.50416501388338</v>
      </c>
      <c r="N107" s="71">
        <f t="shared" si="68"/>
        <v>856.61935049071224</v>
      </c>
      <c r="O107" s="71">
        <f t="shared" si="68"/>
        <v>814.31797499073116</v>
      </c>
      <c r="P107" s="71">
        <f t="shared" si="68"/>
        <v>924.29409357522854</v>
      </c>
      <c r="Q107" s="71">
        <f t="shared" si="68"/>
        <v>1369.468499245253</v>
      </c>
      <c r="R107" s="71">
        <f t="shared" si="68"/>
        <v>919.99908856836873</v>
      </c>
      <c r="S107" s="71">
        <f t="shared" si="68"/>
        <v>802.70370245821698</v>
      </c>
      <c r="T107" s="71">
        <f t="shared" si="68"/>
        <v>804.99939327751486</v>
      </c>
      <c r="U107" s="71">
        <f t="shared" si="68"/>
        <v>762.45095079987925</v>
      </c>
      <c r="V107" s="71">
        <f t="shared" si="68"/>
        <v>708.41340128665718</v>
      </c>
      <c r="W107" s="71"/>
      <c r="X107" s="71"/>
      <c r="Y107" s="34">
        <f>EXP(LN(Q107/B107)/15)*1-1</f>
        <v>4.0564318937676758E-2</v>
      </c>
      <c r="Z107" s="34">
        <f>EXP(LN(V107/Q107)/5)*1-1</f>
        <v>-0.12351004292770285</v>
      </c>
    </row>
    <row r="108" spans="1:26" x14ac:dyDescent="0.25">
      <c r="A108" s="70" t="s">
        <v>43</v>
      </c>
      <c r="B108" s="71">
        <f>FRIJOL!B10</f>
        <v>742.36082042695693</v>
      </c>
      <c r="C108" s="71">
        <f>FRIJOL!C10</f>
        <v>715.50246950912208</v>
      </c>
      <c r="D108" s="71">
        <f>FRIJOL!D10</f>
        <v>664.03262809074693</v>
      </c>
      <c r="E108" s="71">
        <f>FRIJOL!E10</f>
        <v>721.73592069183712</v>
      </c>
      <c r="F108" s="71">
        <f>FRIJOL!F10</f>
        <v>744.93158335660428</v>
      </c>
      <c r="G108" s="71">
        <f>FRIJOL!G10</f>
        <v>763.55173648406731</v>
      </c>
      <c r="H108" s="71">
        <f>FRIJOL!H10</f>
        <v>772.23932761920605</v>
      </c>
      <c r="I108" s="71">
        <f>FRIJOL!I10</f>
        <v>763.36192675684583</v>
      </c>
      <c r="J108" s="71">
        <f>FRIJOL!J10</f>
        <v>804.65019721818567</v>
      </c>
      <c r="K108" s="71">
        <f>FRIJOL!K10</f>
        <v>822.63847223238463</v>
      </c>
      <c r="L108" s="71">
        <f>FRIJOL!L10</f>
        <v>813.74558897664258</v>
      </c>
      <c r="M108" s="71">
        <f>FRIJOL!M10</f>
        <v>852.02205882352939</v>
      </c>
      <c r="N108" s="71">
        <f>FRIJOL!N10</f>
        <v>833.631573715081</v>
      </c>
      <c r="O108" s="71">
        <f>FRIJOL!O10</f>
        <v>1955.0769230769231</v>
      </c>
      <c r="P108" s="71">
        <f>FRIJOL!P10</f>
        <v>1350.6369288291812</v>
      </c>
      <c r="Q108" s="71">
        <f>FRIJOL!Q10</f>
        <v>1199.7626582278481</v>
      </c>
      <c r="R108" s="71">
        <f>FRIJOL!R10</f>
        <v>1025.7990479428765</v>
      </c>
      <c r="S108" s="71">
        <f>FRIJOL!S10</f>
        <v>833.19435758460145</v>
      </c>
      <c r="T108" s="71">
        <f>FRIJOL!T10</f>
        <v>752.7695716395865</v>
      </c>
      <c r="U108" s="71">
        <f>FRIJOL!U10</f>
        <v>801.72340964771479</v>
      </c>
      <c r="V108" s="71">
        <f>FRIJOL!V10</f>
        <v>708.84551703376655</v>
      </c>
      <c r="W108" s="71">
        <f>FRIJOL!W10</f>
        <v>786.00656048155281</v>
      </c>
      <c r="X108" s="71">
        <f>FRIJOL!X10</f>
        <v>789.7617408973224</v>
      </c>
      <c r="Y108" s="34">
        <f>EXP(LN(O108/B108)/13)*1-1</f>
        <v>7.7332864008765378E-2</v>
      </c>
      <c r="Z108" s="34">
        <f>EXP(LN(X108/O108)/9)*1-1</f>
        <v>-9.5811169334930835E-2</v>
      </c>
    </row>
    <row r="109" spans="1:26" x14ac:dyDescent="0.25">
      <c r="A109" s="70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2" t="s">
        <v>44</v>
      </c>
      <c r="Z109" s="2" t="s">
        <v>48</v>
      </c>
    </row>
    <row r="111" spans="1:26" x14ac:dyDescent="0.25">
      <c r="Y111" s="2">
        <f>2010-1995</f>
        <v>15</v>
      </c>
      <c r="Z111" s="2">
        <f>2015-2010</f>
        <v>5</v>
      </c>
    </row>
    <row r="112" spans="1:26" x14ac:dyDescent="0.25">
      <c r="Y112" s="2">
        <f>2008-1995</f>
        <v>13</v>
      </c>
      <c r="Z112" s="2">
        <f>2017-2008</f>
        <v>9</v>
      </c>
    </row>
    <row r="114" spans="21:22" x14ac:dyDescent="0.25">
      <c r="U114" s="24"/>
      <c r="V114" s="26"/>
    </row>
    <row r="116" spans="21:22" x14ac:dyDescent="0.25">
      <c r="V116" s="24"/>
    </row>
    <row r="118" spans="21:22" x14ac:dyDescent="0.25">
      <c r="V118" s="3"/>
    </row>
    <row r="119" spans="21:22" x14ac:dyDescent="0.25">
      <c r="U119" s="24"/>
      <c r="V119" s="2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0"/>
  <sheetViews>
    <sheetView showGridLines="0" topLeftCell="P1" workbookViewId="0">
      <selection activeCell="B4" sqref="B4:X4"/>
    </sheetView>
  </sheetViews>
  <sheetFormatPr defaultColWidth="11.42578125" defaultRowHeight="15" x14ac:dyDescent="0.25"/>
  <cols>
    <col min="1" max="1" width="15" customWidth="1"/>
    <col min="2" max="20" width="9.85546875" customWidth="1"/>
    <col min="21" max="21" width="13" customWidth="1"/>
    <col min="22" max="25" width="11.42578125" customWidth="1"/>
  </cols>
  <sheetData>
    <row r="1" spans="1:26" ht="15.75" customHeight="1" x14ac:dyDescent="0.3">
      <c r="A1" s="6" t="s">
        <v>13</v>
      </c>
      <c r="B1" s="6"/>
      <c r="C1" s="6"/>
    </row>
    <row r="2" spans="1:26" ht="15.75" thickBot="1" x14ac:dyDescent="0.3">
      <c r="A2" s="5" t="s">
        <v>1</v>
      </c>
      <c r="B2" s="5"/>
      <c r="C2" s="5"/>
    </row>
    <row r="3" spans="1:26" s="3" customFormat="1" ht="17.25" customHeight="1" x14ac:dyDescent="0.25">
      <c r="A3" s="7"/>
      <c r="B3" s="8">
        <v>1995</v>
      </c>
      <c r="C3" s="8">
        <f>B3+1</f>
        <v>1996</v>
      </c>
      <c r="D3" s="8">
        <f t="shared" ref="D3:X3" si="0">C3+1</f>
        <v>1997</v>
      </c>
      <c r="E3" s="8">
        <f t="shared" si="0"/>
        <v>1998</v>
      </c>
      <c r="F3" s="8">
        <f t="shared" si="0"/>
        <v>1999</v>
      </c>
      <c r="G3" s="8">
        <f t="shared" si="0"/>
        <v>2000</v>
      </c>
      <c r="H3" s="8">
        <f t="shared" si="0"/>
        <v>2001</v>
      </c>
      <c r="I3" s="8">
        <f t="shared" si="0"/>
        <v>2002</v>
      </c>
      <c r="J3" s="8">
        <f t="shared" si="0"/>
        <v>2003</v>
      </c>
      <c r="K3" s="8">
        <f t="shared" si="0"/>
        <v>2004</v>
      </c>
      <c r="L3" s="8">
        <f t="shared" si="0"/>
        <v>2005</v>
      </c>
      <c r="M3" s="8">
        <f t="shared" si="0"/>
        <v>2006</v>
      </c>
      <c r="N3" s="8">
        <f t="shared" si="0"/>
        <v>2007</v>
      </c>
      <c r="O3" s="8">
        <f t="shared" si="0"/>
        <v>2008</v>
      </c>
      <c r="P3" s="8">
        <f t="shared" si="0"/>
        <v>2009</v>
      </c>
      <c r="Q3" s="8">
        <f t="shared" si="0"/>
        <v>2010</v>
      </c>
      <c r="R3" s="8">
        <f t="shared" si="0"/>
        <v>2011</v>
      </c>
      <c r="S3" s="8">
        <f t="shared" si="0"/>
        <v>2012</v>
      </c>
      <c r="T3" s="8">
        <f t="shared" si="0"/>
        <v>2013</v>
      </c>
      <c r="U3" s="8">
        <f t="shared" si="0"/>
        <v>2014</v>
      </c>
      <c r="V3" s="8">
        <f t="shared" si="0"/>
        <v>2015</v>
      </c>
      <c r="W3" s="8">
        <f t="shared" si="0"/>
        <v>2016</v>
      </c>
      <c r="X3" s="8">
        <f t="shared" si="0"/>
        <v>2017</v>
      </c>
      <c r="Y3" s="38" t="s">
        <v>28</v>
      </c>
      <c r="Z3" s="31" t="s">
        <v>27</v>
      </c>
    </row>
    <row r="4" spans="1:26" ht="15.75" thickBot="1" x14ac:dyDescent="0.3">
      <c r="A4" s="14" t="s">
        <v>4</v>
      </c>
      <c r="B4" s="28">
        <v>14188</v>
      </c>
      <c r="C4" s="28">
        <v>14197</v>
      </c>
      <c r="D4" s="16">
        <v>13025</v>
      </c>
      <c r="E4" s="16">
        <v>13687</v>
      </c>
      <c r="F4" s="16">
        <v>13338</v>
      </c>
      <c r="G4" s="16">
        <v>10663</v>
      </c>
      <c r="H4" s="16">
        <v>9280</v>
      </c>
      <c r="I4" s="16">
        <v>9255</v>
      </c>
      <c r="J4" s="16">
        <v>15504</v>
      </c>
      <c r="K4" s="16">
        <v>22486</v>
      </c>
      <c r="L4" s="16">
        <v>24213</v>
      </c>
      <c r="M4" s="16">
        <v>8343</v>
      </c>
      <c r="N4" s="16">
        <v>16771</v>
      </c>
      <c r="O4" s="16">
        <v>25416</v>
      </c>
      <c r="P4" s="16">
        <v>31066</v>
      </c>
      <c r="Q4" s="16">
        <v>36396</v>
      </c>
      <c r="R4" s="16">
        <v>48270</v>
      </c>
      <c r="S4" s="16">
        <v>23981</v>
      </c>
      <c r="T4" s="16">
        <v>8154</v>
      </c>
      <c r="U4" s="16">
        <v>9490</v>
      </c>
      <c r="V4" s="16">
        <v>14128</v>
      </c>
      <c r="W4" s="16">
        <v>23243</v>
      </c>
      <c r="X4" s="16">
        <v>24098</v>
      </c>
      <c r="Y4" s="40">
        <f>EXP(LN(R4/B4)/16)*1-1</f>
        <v>7.9530103437520205E-2</v>
      </c>
      <c r="Z4" s="37">
        <f>EXP(LN(S4/C4)/16)*1-1</f>
        <v>3.3307113497765162E-2</v>
      </c>
    </row>
    <row r="5" spans="1:26" ht="15.75" thickBot="1" x14ac:dyDescent="0.3">
      <c r="A5" s="4" t="s">
        <v>2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6" ht="15.75" customHeight="1" x14ac:dyDescent="0.25">
      <c r="A6" s="23"/>
      <c r="B6" s="8">
        <v>1995</v>
      </c>
      <c r="C6" s="8">
        <f>B6+1</f>
        <v>1996</v>
      </c>
      <c r="D6" s="8">
        <f t="shared" ref="D6:X6" si="1">C6+1</f>
        <v>1997</v>
      </c>
      <c r="E6" s="8">
        <f t="shared" si="1"/>
        <v>1998</v>
      </c>
      <c r="F6" s="8">
        <f t="shared" si="1"/>
        <v>1999</v>
      </c>
      <c r="G6" s="8">
        <f t="shared" si="1"/>
        <v>2000</v>
      </c>
      <c r="H6" s="8">
        <f t="shared" si="1"/>
        <v>2001</v>
      </c>
      <c r="I6" s="8">
        <f t="shared" si="1"/>
        <v>2002</v>
      </c>
      <c r="J6" s="8">
        <f t="shared" si="1"/>
        <v>2003</v>
      </c>
      <c r="K6" s="8">
        <f t="shared" si="1"/>
        <v>2004</v>
      </c>
      <c r="L6" s="8">
        <f t="shared" si="1"/>
        <v>2005</v>
      </c>
      <c r="M6" s="8">
        <f t="shared" si="1"/>
        <v>2006</v>
      </c>
      <c r="N6" s="8">
        <f t="shared" si="1"/>
        <v>2007</v>
      </c>
      <c r="O6" s="8">
        <f t="shared" si="1"/>
        <v>2008</v>
      </c>
      <c r="P6" s="8">
        <f t="shared" si="1"/>
        <v>2009</v>
      </c>
      <c r="Q6" s="8">
        <f t="shared" si="1"/>
        <v>2010</v>
      </c>
      <c r="R6" s="8">
        <f t="shared" si="1"/>
        <v>2011</v>
      </c>
      <c r="S6" s="8">
        <f t="shared" si="1"/>
        <v>2012</v>
      </c>
      <c r="T6" s="8">
        <f t="shared" si="1"/>
        <v>2013</v>
      </c>
      <c r="U6" s="8">
        <f t="shared" si="1"/>
        <v>2014</v>
      </c>
      <c r="V6" s="8">
        <f t="shared" si="1"/>
        <v>2015</v>
      </c>
      <c r="W6" s="8">
        <f t="shared" si="1"/>
        <v>2016</v>
      </c>
      <c r="X6" s="8">
        <f t="shared" si="1"/>
        <v>2017</v>
      </c>
      <c r="Y6" s="31" t="s">
        <v>24</v>
      </c>
    </row>
    <row r="7" spans="1:26" ht="15.75" thickBot="1" x14ac:dyDescent="0.3">
      <c r="A7" s="19" t="s">
        <v>2</v>
      </c>
      <c r="B7" s="20">
        <v>19112</v>
      </c>
      <c r="C7" s="20">
        <v>19842</v>
      </c>
      <c r="D7" s="21">
        <v>19615</v>
      </c>
      <c r="E7" s="21">
        <v>18964</v>
      </c>
      <c r="F7" s="21">
        <v>17905</v>
      </c>
      <c r="G7" s="21">
        <v>13965</v>
      </c>
      <c r="H7" s="21">
        <v>12017</v>
      </c>
      <c r="I7" s="21">
        <v>12124</v>
      </c>
      <c r="J7" s="21">
        <v>19268</v>
      </c>
      <c r="K7" s="21">
        <v>27334</v>
      </c>
      <c r="L7" s="21">
        <v>29755</v>
      </c>
      <c r="M7" s="21">
        <v>9792</v>
      </c>
      <c r="N7" s="21">
        <v>20118</v>
      </c>
      <c r="O7" s="21">
        <v>13000</v>
      </c>
      <c r="P7" s="21">
        <v>23001</v>
      </c>
      <c r="Q7" s="21">
        <v>30336</v>
      </c>
      <c r="R7" s="21">
        <v>47056</v>
      </c>
      <c r="S7" s="21">
        <v>28782</v>
      </c>
      <c r="T7" s="21">
        <v>10832</v>
      </c>
      <c r="U7" s="21">
        <v>11837</v>
      </c>
      <c r="V7" s="21">
        <v>19931</v>
      </c>
      <c r="W7" s="21">
        <v>29571</v>
      </c>
      <c r="X7" s="21">
        <v>30513</v>
      </c>
      <c r="Y7" s="37">
        <f>EXP(LN(X7/B7)/22)*1-1</f>
        <v>2.1493009074151859E-2</v>
      </c>
    </row>
    <row r="8" spans="1:26" ht="15.75" thickBot="1" x14ac:dyDescent="0.3">
      <c r="A8" s="4" t="s">
        <v>3</v>
      </c>
      <c r="B8" s="4"/>
      <c r="C8" s="4"/>
    </row>
    <row r="9" spans="1:26" ht="16.5" customHeight="1" x14ac:dyDescent="0.25">
      <c r="A9" s="18"/>
      <c r="B9" s="8">
        <v>1995</v>
      </c>
      <c r="C9" s="8">
        <f>B9+1</f>
        <v>1996</v>
      </c>
      <c r="D9" s="8">
        <f t="shared" ref="D9:X9" si="2">C9+1</f>
        <v>1997</v>
      </c>
      <c r="E9" s="8">
        <f t="shared" si="2"/>
        <v>1998</v>
      </c>
      <c r="F9" s="8">
        <f t="shared" si="2"/>
        <v>1999</v>
      </c>
      <c r="G9" s="8">
        <f t="shared" si="2"/>
        <v>2000</v>
      </c>
      <c r="H9" s="8">
        <f t="shared" si="2"/>
        <v>2001</v>
      </c>
      <c r="I9" s="8">
        <f t="shared" si="2"/>
        <v>2002</v>
      </c>
      <c r="J9" s="8">
        <f t="shared" si="2"/>
        <v>2003</v>
      </c>
      <c r="K9" s="8">
        <f t="shared" si="2"/>
        <v>2004</v>
      </c>
      <c r="L9" s="8">
        <f t="shared" si="2"/>
        <v>2005</v>
      </c>
      <c r="M9" s="8">
        <f t="shared" si="2"/>
        <v>2006</v>
      </c>
      <c r="N9" s="8">
        <f t="shared" si="2"/>
        <v>2007</v>
      </c>
      <c r="O9" s="8">
        <f t="shared" si="2"/>
        <v>2008</v>
      </c>
      <c r="P9" s="8">
        <f t="shared" si="2"/>
        <v>2009</v>
      </c>
      <c r="Q9" s="8">
        <f t="shared" si="2"/>
        <v>2010</v>
      </c>
      <c r="R9" s="8">
        <f t="shared" si="2"/>
        <v>2011</v>
      </c>
      <c r="S9" s="8">
        <f t="shared" si="2"/>
        <v>2012</v>
      </c>
      <c r="T9" s="8">
        <f t="shared" si="2"/>
        <v>2013</v>
      </c>
      <c r="U9" s="8">
        <f t="shared" si="2"/>
        <v>2014</v>
      </c>
      <c r="V9" s="8">
        <f t="shared" si="2"/>
        <v>2015</v>
      </c>
      <c r="W9" s="8">
        <f t="shared" si="2"/>
        <v>2016</v>
      </c>
      <c r="X9" s="8">
        <f t="shared" si="2"/>
        <v>2017</v>
      </c>
      <c r="Y9" s="31" t="s">
        <v>24</v>
      </c>
    </row>
    <row r="10" spans="1:26" ht="15.75" customHeight="1" thickBot="1" x14ac:dyDescent="0.3">
      <c r="A10" s="19" t="s">
        <v>3</v>
      </c>
      <c r="B10" s="20">
        <v>742.36082042695693</v>
      </c>
      <c r="C10" s="20">
        <v>715.50246950912208</v>
      </c>
      <c r="D10" s="21">
        <v>664.03262809074693</v>
      </c>
      <c r="E10" s="21">
        <v>721.73592069183712</v>
      </c>
      <c r="F10" s="21">
        <v>744.93158335660428</v>
      </c>
      <c r="G10" s="21">
        <v>763.55173648406731</v>
      </c>
      <c r="H10" s="21">
        <v>772.23932761920605</v>
      </c>
      <c r="I10" s="21">
        <v>763.36192675684583</v>
      </c>
      <c r="J10" s="21">
        <v>804.65019721818567</v>
      </c>
      <c r="K10" s="21">
        <v>822.63847223238463</v>
      </c>
      <c r="L10" s="21">
        <v>813.74558897664258</v>
      </c>
      <c r="M10" s="21">
        <v>852.02205882352939</v>
      </c>
      <c r="N10" s="21">
        <v>833.631573715081</v>
      </c>
      <c r="O10" s="21">
        <v>1955.0769230769231</v>
      </c>
      <c r="P10" s="21">
        <v>1350.6369288291812</v>
      </c>
      <c r="Q10" s="21">
        <v>1199.7626582278481</v>
      </c>
      <c r="R10" s="21">
        <v>1025.7990479428765</v>
      </c>
      <c r="S10" s="21">
        <v>833.19435758460145</v>
      </c>
      <c r="T10" s="21">
        <v>752.7695716395865</v>
      </c>
      <c r="U10" s="21">
        <v>801.72340964771479</v>
      </c>
      <c r="V10" s="21">
        <v>708.84551703376655</v>
      </c>
      <c r="W10" s="20">
        <v>786.00656048155281</v>
      </c>
      <c r="X10" s="20">
        <v>789.7617408973224</v>
      </c>
      <c r="Y10" s="37">
        <f>EXP(LN(X10/B10)/22)*1-1</f>
        <v>2.8174114784575988E-3</v>
      </c>
    </row>
    <row r="15" spans="1:26" x14ac:dyDescent="0.25">
      <c r="U15" s="24"/>
      <c r="V15" s="26"/>
    </row>
    <row r="17" spans="21:22" x14ac:dyDescent="0.25">
      <c r="V17" s="24"/>
    </row>
    <row r="19" spans="21:22" x14ac:dyDescent="0.25">
      <c r="V19" s="3"/>
    </row>
    <row r="20" spans="21:22" x14ac:dyDescent="0.25">
      <c r="U20" s="24"/>
      <c r="V20" s="2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0"/>
  <sheetViews>
    <sheetView showGridLines="0" workbookViewId="0">
      <selection activeCell="B4" sqref="B4:X4"/>
    </sheetView>
  </sheetViews>
  <sheetFormatPr defaultColWidth="11.42578125" defaultRowHeight="15" x14ac:dyDescent="0.25"/>
  <cols>
    <col min="1" max="1" width="15" customWidth="1"/>
    <col min="2" max="20" width="9.85546875" customWidth="1"/>
    <col min="21" max="21" width="13" customWidth="1"/>
    <col min="22" max="25" width="11.42578125" customWidth="1"/>
  </cols>
  <sheetData>
    <row r="1" spans="1:26" ht="15" customHeight="1" x14ac:dyDescent="0.3">
      <c r="A1" s="6" t="s">
        <v>12</v>
      </c>
      <c r="B1" s="6"/>
      <c r="C1" s="6"/>
    </row>
    <row r="2" spans="1:26" ht="15.75" thickBot="1" x14ac:dyDescent="0.3">
      <c r="A2" s="5" t="s">
        <v>1</v>
      </c>
      <c r="B2" s="5"/>
      <c r="C2" s="5"/>
    </row>
    <row r="3" spans="1:26" s="3" customFormat="1" ht="15" customHeight="1" x14ac:dyDescent="0.25">
      <c r="A3" s="7"/>
      <c r="B3" s="8">
        <v>1995</v>
      </c>
      <c r="C3" s="8">
        <f>B3+1</f>
        <v>1996</v>
      </c>
      <c r="D3" s="8">
        <f t="shared" ref="D3:X3" si="0">C3+1</f>
        <v>1997</v>
      </c>
      <c r="E3" s="8">
        <f t="shared" si="0"/>
        <v>1998</v>
      </c>
      <c r="F3" s="8">
        <f t="shared" si="0"/>
        <v>1999</v>
      </c>
      <c r="G3" s="8">
        <f t="shared" si="0"/>
        <v>2000</v>
      </c>
      <c r="H3" s="8">
        <f t="shared" si="0"/>
        <v>2001</v>
      </c>
      <c r="I3" s="8">
        <f t="shared" si="0"/>
        <v>2002</v>
      </c>
      <c r="J3" s="8">
        <f t="shared" si="0"/>
        <v>2003</v>
      </c>
      <c r="K3" s="8">
        <f t="shared" si="0"/>
        <v>2004</v>
      </c>
      <c r="L3" s="8">
        <f t="shared" si="0"/>
        <v>2005</v>
      </c>
      <c r="M3" s="8">
        <f t="shared" si="0"/>
        <v>2006</v>
      </c>
      <c r="N3" s="8">
        <f t="shared" si="0"/>
        <v>2007</v>
      </c>
      <c r="O3" s="8">
        <f t="shared" si="0"/>
        <v>2008</v>
      </c>
      <c r="P3" s="8">
        <f t="shared" si="0"/>
        <v>2009</v>
      </c>
      <c r="Q3" s="8">
        <f t="shared" si="0"/>
        <v>2010</v>
      </c>
      <c r="R3" s="8">
        <f t="shared" si="0"/>
        <v>2011</v>
      </c>
      <c r="S3" s="8">
        <f t="shared" si="0"/>
        <v>2012</v>
      </c>
      <c r="T3" s="8">
        <f t="shared" si="0"/>
        <v>2013</v>
      </c>
      <c r="U3" s="8">
        <f t="shared" si="0"/>
        <v>2014</v>
      </c>
      <c r="V3" s="8">
        <f t="shared" si="0"/>
        <v>2015</v>
      </c>
      <c r="W3" s="8">
        <f t="shared" si="0"/>
        <v>2016</v>
      </c>
      <c r="X3" s="8">
        <f t="shared" si="0"/>
        <v>2017</v>
      </c>
      <c r="Y3" s="38" t="s">
        <v>31</v>
      </c>
      <c r="Z3" s="31" t="s">
        <v>32</v>
      </c>
    </row>
    <row r="4" spans="1:26" ht="15.75" thickBot="1" x14ac:dyDescent="0.3">
      <c r="A4" s="14" t="s">
        <v>4</v>
      </c>
      <c r="B4" s="28">
        <v>2716</v>
      </c>
      <c r="C4" s="28">
        <v>6345</v>
      </c>
      <c r="D4" s="16">
        <v>6518</v>
      </c>
      <c r="E4" s="16">
        <v>5680</v>
      </c>
      <c r="F4" s="16">
        <v>5207</v>
      </c>
      <c r="G4" s="16">
        <v>4495</v>
      </c>
      <c r="H4" s="16">
        <v>4437</v>
      </c>
      <c r="I4" s="16">
        <v>4384</v>
      </c>
      <c r="J4" s="16">
        <v>3799</v>
      </c>
      <c r="K4" s="16">
        <v>2900</v>
      </c>
      <c r="L4" s="16">
        <v>3491</v>
      </c>
      <c r="M4" s="16">
        <v>23871</v>
      </c>
      <c r="N4" s="16">
        <v>42799</v>
      </c>
      <c r="O4" s="16">
        <v>50952</v>
      </c>
      <c r="P4" s="16">
        <v>54420</v>
      </c>
      <c r="Q4" s="16">
        <v>65702</v>
      </c>
      <c r="R4" s="16">
        <v>49777</v>
      </c>
      <c r="S4" s="16">
        <v>41833</v>
      </c>
      <c r="T4" s="16">
        <v>17678</v>
      </c>
      <c r="U4" s="16">
        <v>5556</v>
      </c>
      <c r="V4" s="16">
        <v>5061</v>
      </c>
      <c r="W4" s="16">
        <v>8000</v>
      </c>
      <c r="X4" s="16">
        <v>8000</v>
      </c>
      <c r="Y4" s="40">
        <f>EXP(LN(Q4/B4)/15)*1-1</f>
        <v>0.23663990033380555</v>
      </c>
      <c r="Z4" s="37">
        <f>EXP(LN(X4/Q4)/7)*1-1</f>
        <v>-0.2597834840014267</v>
      </c>
    </row>
    <row r="5" spans="1:26" ht="15.75" thickBot="1" x14ac:dyDescent="0.3">
      <c r="A5" s="4" t="s">
        <v>2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6" ht="15" customHeight="1" x14ac:dyDescent="0.25">
      <c r="A6" s="23"/>
      <c r="B6" s="8">
        <v>1995</v>
      </c>
      <c r="C6" s="8">
        <f>B6+1</f>
        <v>1996</v>
      </c>
      <c r="D6" s="8">
        <f t="shared" ref="D6:X6" si="1">C6+1</f>
        <v>1997</v>
      </c>
      <c r="E6" s="8">
        <f t="shared" si="1"/>
        <v>1998</v>
      </c>
      <c r="F6" s="8">
        <f t="shared" si="1"/>
        <v>1999</v>
      </c>
      <c r="G6" s="8">
        <f t="shared" si="1"/>
        <v>2000</v>
      </c>
      <c r="H6" s="41">
        <f t="shared" si="1"/>
        <v>2001</v>
      </c>
      <c r="I6" s="8">
        <f t="shared" si="1"/>
        <v>2002</v>
      </c>
      <c r="J6" s="8">
        <f t="shared" si="1"/>
        <v>2003</v>
      </c>
      <c r="K6" s="8">
        <f t="shared" si="1"/>
        <v>2004</v>
      </c>
      <c r="L6" s="8">
        <f t="shared" si="1"/>
        <v>2005</v>
      </c>
      <c r="M6" s="8">
        <f t="shared" si="1"/>
        <v>2006</v>
      </c>
      <c r="N6" s="8">
        <f t="shared" si="1"/>
        <v>2007</v>
      </c>
      <c r="O6" s="8">
        <f t="shared" si="1"/>
        <v>2008</v>
      </c>
      <c r="P6" s="8">
        <f t="shared" si="1"/>
        <v>2009</v>
      </c>
      <c r="Q6" s="8">
        <f t="shared" si="1"/>
        <v>2010</v>
      </c>
      <c r="R6" s="8">
        <f t="shared" si="1"/>
        <v>2011</v>
      </c>
      <c r="S6" s="8">
        <f t="shared" si="1"/>
        <v>2012</v>
      </c>
      <c r="T6" s="8">
        <f t="shared" si="1"/>
        <v>2013</v>
      </c>
      <c r="U6" s="8">
        <f t="shared" si="1"/>
        <v>2014</v>
      </c>
      <c r="V6" s="8">
        <f t="shared" si="1"/>
        <v>2015</v>
      </c>
      <c r="W6" s="8">
        <f t="shared" si="1"/>
        <v>2016</v>
      </c>
      <c r="X6" s="8">
        <f t="shared" si="1"/>
        <v>2017</v>
      </c>
      <c r="Y6" s="31" t="s">
        <v>24</v>
      </c>
    </row>
    <row r="7" spans="1:26" ht="15.75" thickBot="1" x14ac:dyDescent="0.3">
      <c r="A7" s="19" t="s">
        <v>2</v>
      </c>
      <c r="B7" s="20">
        <v>1628</v>
      </c>
      <c r="C7" s="20">
        <v>2175</v>
      </c>
      <c r="D7" s="21">
        <v>2259</v>
      </c>
      <c r="E7" s="21">
        <v>2020</v>
      </c>
      <c r="F7" s="21">
        <v>1893</v>
      </c>
      <c r="G7" s="21">
        <v>1691</v>
      </c>
      <c r="H7" s="21">
        <v>1610</v>
      </c>
      <c r="I7" s="21">
        <v>1435</v>
      </c>
      <c r="J7" s="21">
        <v>1201</v>
      </c>
      <c r="K7" s="21">
        <v>1275</v>
      </c>
      <c r="L7" s="21">
        <v>1932</v>
      </c>
      <c r="M7" s="21">
        <v>13347</v>
      </c>
      <c r="N7" s="21">
        <v>25389</v>
      </c>
      <c r="O7" s="21">
        <v>30354</v>
      </c>
      <c r="P7" s="21">
        <v>30235</v>
      </c>
      <c r="Q7" s="21">
        <v>40949</v>
      </c>
      <c r="R7" s="21">
        <v>42215</v>
      </c>
      <c r="S7" s="21">
        <v>34430</v>
      </c>
      <c r="T7" s="21">
        <v>15629</v>
      </c>
      <c r="U7" s="21">
        <v>5556</v>
      </c>
      <c r="V7" s="21">
        <v>5496</v>
      </c>
      <c r="W7" s="21">
        <v>7000</v>
      </c>
      <c r="X7" s="21">
        <v>8000</v>
      </c>
      <c r="Y7" s="37">
        <f>EXP(LN(X7/B7)/15)*1-1</f>
        <v>0.11197674733518936</v>
      </c>
    </row>
    <row r="8" spans="1:26" ht="15.75" thickBot="1" x14ac:dyDescent="0.3">
      <c r="A8" s="4" t="s">
        <v>3</v>
      </c>
      <c r="B8" s="4"/>
      <c r="C8" s="4"/>
    </row>
    <row r="9" spans="1:26" ht="15" customHeight="1" x14ac:dyDescent="0.25">
      <c r="A9" s="18"/>
      <c r="B9" s="8">
        <v>1995</v>
      </c>
      <c r="C9" s="8">
        <f>B9+1</f>
        <v>1996</v>
      </c>
      <c r="D9" s="8">
        <f t="shared" ref="D9:X9" si="2">C9+1</f>
        <v>1997</v>
      </c>
      <c r="E9" s="8">
        <f t="shared" si="2"/>
        <v>1998</v>
      </c>
      <c r="F9" s="8">
        <f t="shared" si="2"/>
        <v>1999</v>
      </c>
      <c r="G9" s="8">
        <f t="shared" si="2"/>
        <v>2000</v>
      </c>
      <c r="H9" s="8">
        <f t="shared" si="2"/>
        <v>2001</v>
      </c>
      <c r="I9" s="8">
        <f t="shared" si="2"/>
        <v>2002</v>
      </c>
      <c r="J9" s="8">
        <f t="shared" si="2"/>
        <v>2003</v>
      </c>
      <c r="K9" s="8">
        <f t="shared" si="2"/>
        <v>2004</v>
      </c>
      <c r="L9" s="8">
        <f t="shared" si="2"/>
        <v>2005</v>
      </c>
      <c r="M9" s="8">
        <f t="shared" si="2"/>
        <v>2006</v>
      </c>
      <c r="N9" s="8">
        <f t="shared" si="2"/>
        <v>2007</v>
      </c>
      <c r="O9" s="8">
        <f t="shared" si="2"/>
        <v>2008</v>
      </c>
      <c r="P9" s="8">
        <f t="shared" si="2"/>
        <v>2009</v>
      </c>
      <c r="Q9" s="8">
        <f t="shared" si="2"/>
        <v>2010</v>
      </c>
      <c r="R9" s="8">
        <f t="shared" si="2"/>
        <v>2011</v>
      </c>
      <c r="S9" s="8">
        <f t="shared" si="2"/>
        <v>2012</v>
      </c>
      <c r="T9" s="8">
        <f t="shared" si="2"/>
        <v>2013</v>
      </c>
      <c r="U9" s="8">
        <f t="shared" si="2"/>
        <v>2014</v>
      </c>
      <c r="V9" s="8">
        <f t="shared" si="2"/>
        <v>2015</v>
      </c>
      <c r="W9" s="8">
        <f t="shared" si="2"/>
        <v>2016</v>
      </c>
      <c r="X9" s="8">
        <f t="shared" si="2"/>
        <v>2017</v>
      </c>
      <c r="Y9" s="31" t="s">
        <v>24</v>
      </c>
    </row>
    <row r="10" spans="1:26" ht="15" customHeight="1" thickBot="1" x14ac:dyDescent="0.3">
      <c r="A10" s="19" t="s">
        <v>3</v>
      </c>
      <c r="B10" s="20">
        <f>B4*1000/B7</f>
        <v>1668.3046683046682</v>
      </c>
      <c r="C10" s="20">
        <f>C4*1000/C7</f>
        <v>2917.2413793103447</v>
      </c>
      <c r="D10" s="21">
        <v>2885.3474988933153</v>
      </c>
      <c r="E10" s="21">
        <v>2811.8811881188117</v>
      </c>
      <c r="F10" s="21">
        <v>2750.6603275224511</v>
      </c>
      <c r="G10" s="21">
        <v>2658.1904198698994</v>
      </c>
      <c r="H10" s="21">
        <v>2755.9006211180126</v>
      </c>
      <c r="I10" s="21">
        <v>3055.0522648083625</v>
      </c>
      <c r="J10" s="21">
        <v>3163.1973355537052</v>
      </c>
      <c r="K10" s="21">
        <v>2274.5098039215686</v>
      </c>
      <c r="L10" s="21">
        <v>1806.9358178053828</v>
      </c>
      <c r="M10" s="21">
        <v>1788.4917959091931</v>
      </c>
      <c r="N10" s="21">
        <v>1685.7300405687504</v>
      </c>
      <c r="O10" s="21">
        <v>1678.5926072346313</v>
      </c>
      <c r="P10" s="21">
        <v>1799.9007772449149</v>
      </c>
      <c r="Q10" s="21">
        <v>1604.4836259737722</v>
      </c>
      <c r="R10" s="21">
        <v>1179.1306407674997</v>
      </c>
      <c r="S10" s="21">
        <v>1215.0159744408945</v>
      </c>
      <c r="T10" s="21">
        <v>1131.1024377759293</v>
      </c>
      <c r="U10" s="21">
        <v>1000</v>
      </c>
      <c r="V10" s="21">
        <v>920.8515283842795</v>
      </c>
      <c r="W10" s="20">
        <v>1142.8571428571429</v>
      </c>
      <c r="X10" s="20">
        <v>1000</v>
      </c>
      <c r="Y10" s="37">
        <f>EXP(LN(X10/B10)/15)*1-1</f>
        <v>-3.354498869734257E-2</v>
      </c>
    </row>
    <row r="15" spans="1:26" x14ac:dyDescent="0.25">
      <c r="U15" s="24"/>
      <c r="V15" s="26"/>
    </row>
    <row r="17" spans="21:22" x14ac:dyDescent="0.25">
      <c r="V17" s="24"/>
    </row>
    <row r="19" spans="21:22" x14ac:dyDescent="0.25">
      <c r="V19" s="3"/>
    </row>
    <row r="20" spans="21:22" x14ac:dyDescent="0.25">
      <c r="U20" s="24"/>
      <c r="V20" s="26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FUENTE</vt:lpstr>
      <vt:lpstr>NARANJA</vt:lpstr>
      <vt:lpstr>PIMENTON</vt:lpstr>
      <vt:lpstr>CEBOLLA</vt:lpstr>
      <vt:lpstr>TOMATE</vt:lpstr>
      <vt:lpstr>PAPA</vt:lpstr>
      <vt:lpstr>CARAOTA</vt:lpstr>
      <vt:lpstr>FRIJOL</vt:lpstr>
      <vt:lpstr>SOYA</vt:lpstr>
      <vt:lpstr>AJONJOLI</vt:lpstr>
      <vt:lpstr>GIRASOL</vt:lpstr>
      <vt:lpstr>CACAO</vt:lpstr>
      <vt:lpstr>CAFE</vt:lpstr>
      <vt:lpstr>CAÑA DE AZUCAR</vt:lpstr>
      <vt:lpstr>MAIZ</vt:lpstr>
      <vt:lpstr>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ODH-3</cp:lastModifiedBy>
  <dcterms:created xsi:type="dcterms:W3CDTF">2019-11-22T19:22:38Z</dcterms:created>
  <dcterms:modified xsi:type="dcterms:W3CDTF">2020-02-11T14:17:06Z</dcterms:modified>
</cp:coreProperties>
</file>