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19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7.xml" ContentType="application/vnd.openxmlformats-officedocument.drawing+xml"/>
  <Override PartName="/xl/drawings/drawing18.xml" ContentType="application/vnd.openxmlformats-officedocument.drawingml.chartshap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1.xml" ContentType="application/vnd.openxmlformats-officedocument.spreadsheetml.chart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ml.chartshape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0" windowWidth="17400" windowHeight="10785"/>
  </bookViews>
  <sheets>
    <sheet name="Sheet1" sheetId="20" r:id="rId1"/>
    <sheet name="Data General" sheetId="1" r:id="rId2"/>
    <sheet name="Indices" sheetId="17" r:id="rId3"/>
    <sheet name="Gráfico PC Alim.Prot.Anim." sheetId="3" r:id="rId4"/>
    <sheet name="Grafico 2" sheetId="5" r:id="rId5"/>
    <sheet name="Grafico 3" sheetId="7" r:id="rId6"/>
    <sheet name="Grafico 4" sheetId="8" r:id="rId7"/>
    <sheet name="Grafico 5" sheetId="9" r:id="rId8"/>
    <sheet name="Grafico 6" sheetId="10" r:id="rId9"/>
    <sheet name="Grafico 7" sheetId="11" r:id="rId10"/>
    <sheet name="Grafico 8" sheetId="13" r:id="rId11"/>
    <sheet name="Grafico 9" sheetId="14" r:id="rId12"/>
    <sheet name="Grafico 10" sheetId="15" r:id="rId13"/>
    <sheet name="Grafico 11" sheetId="16" r:id="rId14"/>
    <sheet name="Gráfico12" sheetId="19" r:id="rId15"/>
  </sheets>
  <calcPr calcId="125725"/>
</workbook>
</file>

<file path=xl/calcChain.xml><?xml version="1.0" encoding="utf-8"?>
<calcChain xmlns="http://schemas.openxmlformats.org/spreadsheetml/2006/main">
  <c r="AB48" i="1"/>
  <c r="AA27" i="3" l="1"/>
  <c r="AA32"/>
  <c r="AB28" s="1"/>
  <c r="AA28"/>
  <c r="AA29"/>
  <c r="AA30"/>
  <c r="AA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B32"/>
  <c r="AB31" l="1"/>
  <c r="AC31" s="1"/>
  <c r="AB29"/>
  <c r="AC30" s="1"/>
  <c r="AB27"/>
  <c r="AC28" s="1"/>
  <c r="AB32"/>
  <c r="AB30"/>
  <c r="B13" i="17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B72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B5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B3"/>
  <c r="X2"/>
  <c r="Y2" s="1"/>
  <c r="V2"/>
  <c r="W2" s="1"/>
  <c r="Y3" i="1"/>
  <c r="X3" i="17" s="1"/>
  <c r="Z3" i="1" l="1"/>
  <c r="Y3" i="17" s="1"/>
  <c r="M14" i="1"/>
  <c r="L14"/>
  <c r="K14"/>
  <c r="J14"/>
  <c r="I14"/>
  <c r="H14"/>
  <c r="G14"/>
  <c r="F14"/>
  <c r="E14"/>
  <c r="D14"/>
  <c r="C14"/>
  <c r="Z18" i="3"/>
  <c r="Z22"/>
  <c r="Y18"/>
  <c r="Y22"/>
  <c r="X18"/>
  <c r="X22"/>
  <c r="W18"/>
  <c r="W22"/>
  <c r="V18"/>
  <c r="V22"/>
  <c r="U18"/>
  <c r="U22"/>
  <c r="T18"/>
  <c r="T22"/>
  <c r="S18"/>
  <c r="S22"/>
  <c r="R18"/>
  <c r="R22"/>
  <c r="Q18"/>
  <c r="Q22"/>
  <c r="P18"/>
  <c r="P22"/>
  <c r="O18"/>
  <c r="O22"/>
  <c r="N18"/>
  <c r="N22"/>
  <c r="M18"/>
  <c r="M22"/>
  <c r="L18"/>
  <c r="L22"/>
  <c r="K18"/>
  <c r="K22"/>
  <c r="J18"/>
  <c r="J22"/>
  <c r="I18"/>
  <c r="I22"/>
  <c r="H18"/>
  <c r="H22"/>
  <c r="G18"/>
  <c r="G22"/>
  <c r="F18"/>
  <c r="F22"/>
  <c r="E18"/>
  <c r="E22"/>
  <c r="D18"/>
  <c r="D22"/>
  <c r="C18"/>
  <c r="C22"/>
  <c r="B18"/>
  <c r="B22"/>
  <c r="B9"/>
  <c r="A12"/>
  <c r="A16" s="1"/>
  <c r="A11"/>
  <c r="A15" s="1"/>
  <c r="A10"/>
  <c r="Z29" i="1"/>
  <c r="Y29"/>
  <c r="Y27" s="1"/>
  <c r="X29"/>
  <c r="W29"/>
  <c r="W30" s="1"/>
  <c r="V29"/>
  <c r="U29"/>
  <c r="T29"/>
  <c r="T27" s="1"/>
  <c r="S29"/>
  <c r="R29"/>
  <c r="Q29"/>
  <c r="Q30" s="1"/>
  <c r="P29"/>
  <c r="O29"/>
  <c r="N29"/>
  <c r="N27" s="1"/>
  <c r="M29"/>
  <c r="M27" s="1"/>
  <c r="L29"/>
  <c r="K29"/>
  <c r="K30" s="1"/>
  <c r="J29"/>
  <c r="I29"/>
  <c r="H29"/>
  <c r="G29"/>
  <c r="F29"/>
  <c r="E29"/>
  <c r="E30" s="1"/>
  <c r="D29"/>
  <c r="C29"/>
  <c r="C3" i="3"/>
  <c r="C9"/>
  <c r="AA55" i="1"/>
  <c r="Y55"/>
  <c r="AA60"/>
  <c r="Z60"/>
  <c r="Y60"/>
  <c r="X60"/>
  <c r="W60"/>
  <c r="V60"/>
  <c r="U60"/>
  <c r="T60"/>
  <c r="S60"/>
  <c r="R60"/>
  <c r="Q60"/>
  <c r="P60"/>
  <c r="O64" i="17" s="1"/>
  <c r="O60" i="1"/>
  <c r="N60"/>
  <c r="M64" i="17" s="1"/>
  <c r="M60" i="1"/>
  <c r="L60"/>
  <c r="K64" i="17" s="1"/>
  <c r="K60" i="1"/>
  <c r="J60"/>
  <c r="I64" i="17" s="1"/>
  <c r="I60" i="1"/>
  <c r="H60"/>
  <c r="G64" i="17" s="1"/>
  <c r="G60" i="1"/>
  <c r="F60"/>
  <c r="E64" i="17" s="1"/>
  <c r="E60" i="1"/>
  <c r="D60"/>
  <c r="C64" i="17" s="1"/>
  <c r="C60" i="1"/>
  <c r="Z50"/>
  <c r="Z49" s="1"/>
  <c r="Z68"/>
  <c r="Y50"/>
  <c r="Y68"/>
  <c r="AA50"/>
  <c r="U55"/>
  <c r="V55"/>
  <c r="V49" s="1"/>
  <c r="V68"/>
  <c r="X55"/>
  <c r="X49" s="1"/>
  <c r="W55"/>
  <c r="W49" s="1"/>
  <c r="W68"/>
  <c r="F48"/>
  <c r="E48"/>
  <c r="D48"/>
  <c r="C48"/>
  <c r="Z48"/>
  <c r="Y48"/>
  <c r="X48"/>
  <c r="W48"/>
  <c r="V48"/>
  <c r="U48"/>
  <c r="T48"/>
  <c r="S48"/>
  <c r="R48"/>
  <c r="Q48"/>
  <c r="P48"/>
  <c r="O51" i="17" s="1"/>
  <c r="O48" i="1"/>
  <c r="N48"/>
  <c r="M51" i="17" s="1"/>
  <c r="M48" i="1"/>
  <c r="L48"/>
  <c r="K51" i="17" s="1"/>
  <c r="K48" i="1"/>
  <c r="J48"/>
  <c r="I51" i="17" s="1"/>
  <c r="I48" i="1"/>
  <c r="H48"/>
  <c r="G51" i="17" s="1"/>
  <c r="G48" i="1"/>
  <c r="T40"/>
  <c r="U40"/>
  <c r="AA36"/>
  <c r="Z36"/>
  <c r="Y36"/>
  <c r="X36"/>
  <c r="W36"/>
  <c r="U36"/>
  <c r="T36"/>
  <c r="S36"/>
  <c r="R36"/>
  <c r="Q36"/>
  <c r="P36"/>
  <c r="O36" i="17" s="1"/>
  <c r="O36" i="1"/>
  <c r="N36"/>
  <c r="M36" i="17" s="1"/>
  <c r="M36" i="1"/>
  <c r="L36"/>
  <c r="K36" i="17" s="1"/>
  <c r="K36" i="1"/>
  <c r="J36"/>
  <c r="I36" i="17" s="1"/>
  <c r="I36" i="1"/>
  <c r="H36"/>
  <c r="G36" i="17" s="1"/>
  <c r="G36" i="1"/>
  <c r="F36"/>
  <c r="E36" i="17" s="1"/>
  <c r="V10" i="1"/>
  <c r="W10" s="1"/>
  <c r="AA14"/>
  <c r="Z14"/>
  <c r="Y14"/>
  <c r="X14"/>
  <c r="W14"/>
  <c r="V14"/>
  <c r="U14"/>
  <c r="T14"/>
  <c r="S14"/>
  <c r="R14"/>
  <c r="Q14"/>
  <c r="P14"/>
  <c r="O14" i="17" s="1"/>
  <c r="O14" i="1"/>
  <c r="N14"/>
  <c r="M14" i="17" s="1"/>
  <c r="U44" i="1"/>
  <c r="T44"/>
  <c r="T45" s="1"/>
  <c r="S44"/>
  <c r="R44"/>
  <c r="Q44"/>
  <c r="P44"/>
  <c r="O46" i="17" s="1"/>
  <c r="O44" i="1"/>
  <c r="N44"/>
  <c r="M46" i="17" s="1"/>
  <c r="M44" i="1"/>
  <c r="L44"/>
  <c r="K46" i="17" s="1"/>
  <c r="K44" i="1"/>
  <c r="J44"/>
  <c r="I46" i="17" s="1"/>
  <c r="I44" i="1"/>
  <c r="H44"/>
  <c r="G46" i="17" s="1"/>
  <c r="G44" i="1"/>
  <c r="F44"/>
  <c r="E46" i="17" s="1"/>
  <c r="E44" i="1"/>
  <c r="D44"/>
  <c r="C46" i="17" s="1"/>
  <c r="C44" i="1"/>
  <c r="S40"/>
  <c r="R40"/>
  <c r="R71"/>
  <c r="Q40"/>
  <c r="P40"/>
  <c r="O42" i="17" s="1"/>
  <c r="P71" i="1"/>
  <c r="O77" i="17" s="1"/>
  <c r="O40" i="1"/>
  <c r="N42" i="17" s="1"/>
  <c r="N40" i="1"/>
  <c r="N71"/>
  <c r="M40"/>
  <c r="L40"/>
  <c r="K42" i="17" s="1"/>
  <c r="L71" i="1"/>
  <c r="K77" i="17" s="1"/>
  <c r="K40" i="1"/>
  <c r="J42" i="17" s="1"/>
  <c r="J40" i="1"/>
  <c r="J71"/>
  <c r="I40"/>
  <c r="H40"/>
  <c r="G42" i="17" s="1"/>
  <c r="H71" i="1"/>
  <c r="G77" i="17" s="1"/>
  <c r="G40" i="1"/>
  <c r="F42" i="17" s="1"/>
  <c r="F40" i="1"/>
  <c r="F71"/>
  <c r="E40"/>
  <c r="D40"/>
  <c r="C42" i="17" s="1"/>
  <c r="D71" i="1"/>
  <c r="C77" i="17" s="1"/>
  <c r="C40" i="1"/>
  <c r="B42" i="17" s="1"/>
  <c r="T55" i="1"/>
  <c r="S55"/>
  <c r="R55"/>
  <c r="Q55"/>
  <c r="P55"/>
  <c r="O55"/>
  <c r="N55"/>
  <c r="M55"/>
  <c r="L55"/>
  <c r="K55"/>
  <c r="J55"/>
  <c r="I55"/>
  <c r="H55"/>
  <c r="G55"/>
  <c r="F55"/>
  <c r="E55"/>
  <c r="D55"/>
  <c r="C55"/>
  <c r="U50"/>
  <c r="T50"/>
  <c r="S50"/>
  <c r="R50"/>
  <c r="R49" s="1"/>
  <c r="Q50"/>
  <c r="P50"/>
  <c r="O50"/>
  <c r="N50"/>
  <c r="M50"/>
  <c r="L50"/>
  <c r="K54" i="17" s="1"/>
  <c r="K50" i="1"/>
  <c r="J50"/>
  <c r="I50"/>
  <c r="H50"/>
  <c r="G50"/>
  <c r="F50"/>
  <c r="E50"/>
  <c r="D50"/>
  <c r="C50"/>
  <c r="C68"/>
  <c r="E36"/>
  <c r="D36" i="17" s="1"/>
  <c r="D36" i="1"/>
  <c r="C36"/>
  <c r="U32"/>
  <c r="T32"/>
  <c r="S32"/>
  <c r="R32"/>
  <c r="Q32"/>
  <c r="P32"/>
  <c r="O32"/>
  <c r="N32"/>
  <c r="M32" i="17" s="1"/>
  <c r="M32" i="1"/>
  <c r="L32"/>
  <c r="K32" i="17" s="1"/>
  <c r="K32" i="1"/>
  <c r="I32"/>
  <c r="H32" i="17" s="1"/>
  <c r="H32" i="1"/>
  <c r="G32"/>
  <c r="F32" i="17" s="1"/>
  <c r="F32" i="1"/>
  <c r="E32"/>
  <c r="D32"/>
  <c r="C32"/>
  <c r="B32" i="17" s="1"/>
  <c r="J32" i="1"/>
  <c r="J26" s="1"/>
  <c r="W2"/>
  <c r="X2" s="1"/>
  <c r="Y2" s="1"/>
  <c r="Z2" s="1"/>
  <c r="AA3"/>
  <c r="AA13"/>
  <c r="Z13" i="17" s="1"/>
  <c r="AA21" i="1"/>
  <c r="Z21" i="17" s="1"/>
  <c r="AA22" i="1"/>
  <c r="M30"/>
  <c r="J30"/>
  <c r="AA68"/>
  <c r="X68"/>
  <c r="T71"/>
  <c r="V36"/>
  <c r="U36" i="17" s="1"/>
  <c r="V40" i="1"/>
  <c r="K27"/>
  <c r="K67" s="1"/>
  <c r="Q27"/>
  <c r="V32"/>
  <c r="U71"/>
  <c r="AA40"/>
  <c r="X32"/>
  <c r="F27"/>
  <c r="J27"/>
  <c r="W32"/>
  <c r="C71"/>
  <c r="D68"/>
  <c r="F68"/>
  <c r="H68"/>
  <c r="E68"/>
  <c r="G68"/>
  <c r="I68"/>
  <c r="K68"/>
  <c r="M68"/>
  <c r="O68"/>
  <c r="Q68"/>
  <c r="S68"/>
  <c r="U68"/>
  <c r="E71"/>
  <c r="D77" i="17" s="1"/>
  <c r="G71" i="1"/>
  <c r="I71"/>
  <c r="H77" i="17" s="1"/>
  <c r="K71" i="1"/>
  <c r="M71"/>
  <c r="L77" i="17" s="1"/>
  <c r="O71" i="1"/>
  <c r="Q71"/>
  <c r="P77" i="17" s="1"/>
  <c r="S71" i="1"/>
  <c r="J68"/>
  <c r="L68"/>
  <c r="N68"/>
  <c r="P68"/>
  <c r="R68"/>
  <c r="T68"/>
  <c r="V44"/>
  <c r="W40"/>
  <c r="X40"/>
  <c r="Y40"/>
  <c r="Z40"/>
  <c r="Y32"/>
  <c r="V71"/>
  <c r="U77" i="17" s="1"/>
  <c r="AA71" i="1"/>
  <c r="Z32"/>
  <c r="AA32"/>
  <c r="Y71"/>
  <c r="X71"/>
  <c r="W77" i="17" s="1"/>
  <c r="Z71" i="1"/>
  <c r="W71"/>
  <c r="V77" i="17" s="1"/>
  <c r="Z27" i="1"/>
  <c r="H27"/>
  <c r="H30"/>
  <c r="D30"/>
  <c r="D3" i="3"/>
  <c r="D9" s="1"/>
  <c r="E3"/>
  <c r="E9" s="1"/>
  <c r="M31" i="1" l="1"/>
  <c r="H49"/>
  <c r="B54" i="17"/>
  <c r="D54"/>
  <c r="H54"/>
  <c r="T54"/>
  <c r="J59"/>
  <c r="L59"/>
  <c r="N59"/>
  <c r="Q49" i="1"/>
  <c r="K26"/>
  <c r="V31"/>
  <c r="P30"/>
  <c r="O30" i="17" s="1"/>
  <c r="Y32"/>
  <c r="W42"/>
  <c r="V27" i="1"/>
  <c r="V67" s="1"/>
  <c r="V64" s="1"/>
  <c r="V30"/>
  <c r="H45"/>
  <c r="P45"/>
  <c r="O47" i="17" s="1"/>
  <c r="T30" i="1"/>
  <c r="S30" i="17" s="1"/>
  <c r="X32"/>
  <c r="W27" i="1"/>
  <c r="W67" s="1"/>
  <c r="Z42" i="17"/>
  <c r="E27" i="1"/>
  <c r="E67" s="1"/>
  <c r="U42" i="17"/>
  <c r="J49" i="1"/>
  <c r="D42" i="17"/>
  <c r="E42"/>
  <c r="H42"/>
  <c r="I42"/>
  <c r="L42"/>
  <c r="M42"/>
  <c r="P42"/>
  <c r="Q42"/>
  <c r="N14"/>
  <c r="P14"/>
  <c r="R14"/>
  <c r="T14"/>
  <c r="V14"/>
  <c r="X14"/>
  <c r="Z14"/>
  <c r="S42"/>
  <c r="B64"/>
  <c r="F64"/>
  <c r="H64"/>
  <c r="J64"/>
  <c r="N64"/>
  <c r="P64"/>
  <c r="R64"/>
  <c r="T64"/>
  <c r="V64"/>
  <c r="C14"/>
  <c r="E14"/>
  <c r="G14"/>
  <c r="I14"/>
  <c r="K14"/>
  <c r="D45" i="1"/>
  <c r="C47" i="17" s="1"/>
  <c r="L45" i="1"/>
  <c r="H67"/>
  <c r="Z67"/>
  <c r="Y67"/>
  <c r="Y42" i="17"/>
  <c r="Z44" i="1"/>
  <c r="J76"/>
  <c r="K64"/>
  <c r="K63" s="1"/>
  <c r="Q6" i="3"/>
  <c r="Q74" i="17"/>
  <c r="M6" i="3"/>
  <c r="M74" i="17"/>
  <c r="I6" i="3"/>
  <c r="I74" i="17"/>
  <c r="R74"/>
  <c r="R6" i="3"/>
  <c r="N74" i="17"/>
  <c r="N6" i="3"/>
  <c r="J74" i="17"/>
  <c r="J6" i="3"/>
  <c r="F74" i="17"/>
  <c r="F6" i="3"/>
  <c r="G6"/>
  <c r="G74" i="17"/>
  <c r="C6" i="3"/>
  <c r="C74" i="17"/>
  <c r="T67" i="1"/>
  <c r="J67"/>
  <c r="U32" i="17"/>
  <c r="Z74"/>
  <c r="Z6" i="3"/>
  <c r="D30" i="17"/>
  <c r="R54"/>
  <c r="S49" i="1"/>
  <c r="D49"/>
  <c r="C59" i="17"/>
  <c r="E59"/>
  <c r="F49" i="1"/>
  <c r="H59" i="17"/>
  <c r="I49" i="1"/>
  <c r="H26"/>
  <c r="G30" i="17"/>
  <c r="H31" i="1"/>
  <c r="K76"/>
  <c r="N67"/>
  <c r="X10"/>
  <c r="V10" i="17"/>
  <c r="J31" i="1"/>
  <c r="I30" i="17"/>
  <c r="U30"/>
  <c r="L30"/>
  <c r="Z22"/>
  <c r="AA29" i="1"/>
  <c r="D32" i="17"/>
  <c r="O32"/>
  <c r="Q32"/>
  <c r="S32"/>
  <c r="B36"/>
  <c r="G49" i="1"/>
  <c r="F54" i="17"/>
  <c r="K49" i="1"/>
  <c r="M54" i="17"/>
  <c r="N49" i="1"/>
  <c r="O54" i="17"/>
  <c r="U54"/>
  <c r="W54"/>
  <c r="V54"/>
  <c r="Q54"/>
  <c r="O59"/>
  <c r="Y59"/>
  <c r="P49" i="1"/>
  <c r="O67" i="17" s="1"/>
  <c r="Q59"/>
  <c r="T49" i="1"/>
  <c r="S67" i="17" s="1"/>
  <c r="S59"/>
  <c r="C45" i="1"/>
  <c r="B47" i="17" s="1"/>
  <c r="B46"/>
  <c r="E45" i="1"/>
  <c r="D47" i="17" s="1"/>
  <c r="D46"/>
  <c r="G45" i="1"/>
  <c r="F47" i="17" s="1"/>
  <c r="F46"/>
  <c r="I45" i="1"/>
  <c r="H47" i="17" s="1"/>
  <c r="H46"/>
  <c r="K45" i="1"/>
  <c r="J47" i="17" s="1"/>
  <c r="J46"/>
  <c r="M45" i="1"/>
  <c r="L47" i="17" s="1"/>
  <c r="L46"/>
  <c r="O45" i="1"/>
  <c r="N47" i="17" s="1"/>
  <c r="N46"/>
  <c r="Q45" i="1"/>
  <c r="P47" i="17" s="1"/>
  <c r="P46"/>
  <c r="S45" i="1"/>
  <c r="R47" i="17" s="1"/>
  <c r="R46"/>
  <c r="U45" i="1"/>
  <c r="T47" i="17" s="1"/>
  <c r="T46"/>
  <c r="Q36"/>
  <c r="S36"/>
  <c r="V36"/>
  <c r="X36"/>
  <c r="Z36"/>
  <c r="Q51"/>
  <c r="S51"/>
  <c r="U51"/>
  <c r="W51"/>
  <c r="Y51"/>
  <c r="C51"/>
  <c r="E51"/>
  <c r="V67"/>
  <c r="U6" i="3"/>
  <c r="U74" i="17"/>
  <c r="U49" i="1"/>
  <c r="T59" i="17"/>
  <c r="X74"/>
  <c r="X6" i="3"/>
  <c r="Y6"/>
  <c r="Y74" i="17"/>
  <c r="E49" i="1"/>
  <c r="D64" i="17"/>
  <c r="M49" i="1"/>
  <c r="L64" i="17"/>
  <c r="Y49" i="1"/>
  <c r="X64" i="17"/>
  <c r="AA49" i="1"/>
  <c r="Z64" i="17"/>
  <c r="Z59"/>
  <c r="B10" i="3"/>
  <c r="B29" i="17"/>
  <c r="D10" i="3"/>
  <c r="D29" i="17"/>
  <c r="F10" i="3"/>
  <c r="F29" i="17"/>
  <c r="H10" i="3"/>
  <c r="H29" i="17"/>
  <c r="K31" i="1"/>
  <c r="J30" i="17"/>
  <c r="K29"/>
  <c r="K10" i="3"/>
  <c r="N30" i="1"/>
  <c r="M29" i="17"/>
  <c r="M10" i="3"/>
  <c r="O29" i="17"/>
  <c r="O10" i="3"/>
  <c r="Q29" i="17"/>
  <c r="Q10" i="3"/>
  <c r="R10"/>
  <c r="R29" i="17"/>
  <c r="T10" i="3"/>
  <c r="T29" i="17"/>
  <c r="V30"/>
  <c r="X27" i="1"/>
  <c r="W29" i="17"/>
  <c r="W10" i="3"/>
  <c r="Y29" i="17"/>
  <c r="Y10" i="3"/>
  <c r="W31" i="1"/>
  <c r="X30"/>
  <c r="D31"/>
  <c r="C30" i="17"/>
  <c r="L30" i="1"/>
  <c r="K30" i="17" s="1"/>
  <c r="S27" i="1"/>
  <c r="P27"/>
  <c r="G27" i="17" s="1"/>
  <c r="Y77"/>
  <c r="X77"/>
  <c r="Z32"/>
  <c r="Z77"/>
  <c r="Y44" i="1"/>
  <c r="X46" i="17" s="1"/>
  <c r="X42"/>
  <c r="W44" i="1"/>
  <c r="V46" i="17" s="1"/>
  <c r="V42"/>
  <c r="V39" i="1"/>
  <c r="U50" i="17" s="1"/>
  <c r="U46"/>
  <c r="E31" i="1"/>
  <c r="S6" i="3"/>
  <c r="S74" i="17"/>
  <c r="O6" i="3"/>
  <c r="O74" i="17"/>
  <c r="K6" i="3"/>
  <c r="K74" i="17"/>
  <c r="R77"/>
  <c r="N77"/>
  <c r="J77"/>
  <c r="F77"/>
  <c r="T74"/>
  <c r="T6" i="3"/>
  <c r="P74" i="17"/>
  <c r="P6" i="3"/>
  <c r="L74" i="17"/>
  <c r="L6" i="3"/>
  <c r="H74" i="17"/>
  <c r="H6" i="3"/>
  <c r="D74" i="17"/>
  <c r="D6" i="3"/>
  <c r="E6"/>
  <c r="E74" i="17"/>
  <c r="B77"/>
  <c r="V32"/>
  <c r="R27" i="1"/>
  <c r="R26" s="1"/>
  <c r="F67"/>
  <c r="E27" i="17"/>
  <c r="W32"/>
  <c r="T77"/>
  <c r="Q67" i="1"/>
  <c r="P27" i="17"/>
  <c r="C27" i="1"/>
  <c r="C26" s="1"/>
  <c r="S77" i="17"/>
  <c r="W6" i="3"/>
  <c r="W74" i="17"/>
  <c r="R30" i="1"/>
  <c r="Z30"/>
  <c r="Y30" i="17" s="1"/>
  <c r="P30"/>
  <c r="I30" i="1"/>
  <c r="H30" i="17" s="1"/>
  <c r="AA48" i="1"/>
  <c r="Z51" i="17" s="1"/>
  <c r="Z3"/>
  <c r="I32"/>
  <c r="C32"/>
  <c r="E32"/>
  <c r="G32"/>
  <c r="J32"/>
  <c r="L32"/>
  <c r="N32"/>
  <c r="P32"/>
  <c r="R32"/>
  <c r="T32"/>
  <c r="C36"/>
  <c r="B74"/>
  <c r="B6" i="3"/>
  <c r="C54" i="17"/>
  <c r="E54"/>
  <c r="G54"/>
  <c r="I54"/>
  <c r="J54"/>
  <c r="L54"/>
  <c r="O49" i="1"/>
  <c r="N54" i="17"/>
  <c r="P54"/>
  <c r="S54"/>
  <c r="C49" i="1"/>
  <c r="B59" i="17"/>
  <c r="D59"/>
  <c r="F59"/>
  <c r="G59"/>
  <c r="I59"/>
  <c r="K59"/>
  <c r="M59"/>
  <c r="P59"/>
  <c r="R59"/>
  <c r="E77"/>
  <c r="I77"/>
  <c r="M77"/>
  <c r="Q77"/>
  <c r="R42"/>
  <c r="Q46"/>
  <c r="S46"/>
  <c r="Q14"/>
  <c r="S14"/>
  <c r="U14"/>
  <c r="X44" i="1"/>
  <c r="X45" s="1"/>
  <c r="W47" i="17" s="1"/>
  <c r="W14"/>
  <c r="Y14"/>
  <c r="V35" i="1"/>
  <c r="U35" i="17" s="1"/>
  <c r="U10"/>
  <c r="F36"/>
  <c r="H36"/>
  <c r="J36"/>
  <c r="L36"/>
  <c r="N36"/>
  <c r="P36"/>
  <c r="R36"/>
  <c r="T36"/>
  <c r="W36"/>
  <c r="Y36"/>
  <c r="T42"/>
  <c r="F51"/>
  <c r="H51"/>
  <c r="J51"/>
  <c r="L51"/>
  <c r="N51"/>
  <c r="P51"/>
  <c r="R51"/>
  <c r="T51"/>
  <c r="V51"/>
  <c r="X51"/>
  <c r="B51"/>
  <c r="D51"/>
  <c r="V74"/>
  <c r="V6" i="3"/>
  <c r="V59" i="17"/>
  <c r="W59"/>
  <c r="U59"/>
  <c r="Z54"/>
  <c r="X54"/>
  <c r="Y54"/>
  <c r="Q64"/>
  <c r="S64"/>
  <c r="U64"/>
  <c r="W64"/>
  <c r="Y64"/>
  <c r="X59"/>
  <c r="C30" i="1"/>
  <c r="B30" i="17" s="1"/>
  <c r="D27" i="1"/>
  <c r="D26" s="1"/>
  <c r="C29" i="17"/>
  <c r="C10" i="3"/>
  <c r="F30" i="1"/>
  <c r="E29" i="17"/>
  <c r="E10" i="3"/>
  <c r="G29" i="17"/>
  <c r="G10" i="3"/>
  <c r="I29" i="17"/>
  <c r="I10" i="3"/>
  <c r="J10"/>
  <c r="J29" i="17"/>
  <c r="L10" i="3"/>
  <c r="L29" i="17"/>
  <c r="N10" i="3"/>
  <c r="N29" i="17"/>
  <c r="P10" i="3"/>
  <c r="P29" i="17"/>
  <c r="S30" i="1"/>
  <c r="S29" i="17"/>
  <c r="S10" i="3"/>
  <c r="U29" i="17"/>
  <c r="U10" i="3"/>
  <c r="V10"/>
  <c r="V29" i="17"/>
  <c r="Y30" i="1"/>
  <c r="X10" i="3"/>
  <c r="X29" i="17"/>
  <c r="B14"/>
  <c r="D14"/>
  <c r="F14"/>
  <c r="H14"/>
  <c r="J14"/>
  <c r="L14"/>
  <c r="F45" i="1"/>
  <c r="E47" i="17" s="1"/>
  <c r="J45" i="1"/>
  <c r="N45"/>
  <c r="M47" i="17" s="1"/>
  <c r="R45" i="1"/>
  <c r="F3" i="3"/>
  <c r="G3" s="1"/>
  <c r="F9"/>
  <c r="W39" i="1"/>
  <c r="V50" i="17" s="1"/>
  <c r="G9" i="3"/>
  <c r="H3"/>
  <c r="N26" i="1"/>
  <c r="G30"/>
  <c r="G27"/>
  <c r="U30"/>
  <c r="T30" i="17" s="1"/>
  <c r="U27" i="1"/>
  <c r="L27"/>
  <c r="F26"/>
  <c r="W35"/>
  <c r="M67"/>
  <c r="M26"/>
  <c r="I27"/>
  <c r="L49"/>
  <c r="AA44"/>
  <c r="Z46" i="17" s="1"/>
  <c r="Q26" i="1"/>
  <c r="T26"/>
  <c r="O30"/>
  <c r="O27"/>
  <c r="Q31"/>
  <c r="V45"/>
  <c r="U47" i="17" s="1"/>
  <c r="E26" i="1" l="1"/>
  <c r="T31"/>
  <c r="Y45"/>
  <c r="U27" i="17"/>
  <c r="P31" i="1"/>
  <c r="I31" i="17" s="1"/>
  <c r="P26" i="1"/>
  <c r="M39" i="17" s="1"/>
  <c r="V27"/>
  <c r="D27"/>
  <c r="L27"/>
  <c r="V26" i="1"/>
  <c r="U39" i="17" s="1"/>
  <c r="I27"/>
  <c r="X27"/>
  <c r="U31" i="1"/>
  <c r="T31" i="17" s="1"/>
  <c r="T27"/>
  <c r="I31" i="1"/>
  <c r="H31" i="17" s="1"/>
  <c r="X47"/>
  <c r="Q47"/>
  <c r="I47"/>
  <c r="B67"/>
  <c r="N67"/>
  <c r="Z31" i="1"/>
  <c r="Y31" i="17" s="1"/>
  <c r="J27"/>
  <c r="S47"/>
  <c r="Z67"/>
  <c r="X67"/>
  <c r="L67"/>
  <c r="D67"/>
  <c r="T67"/>
  <c r="K47"/>
  <c r="G47"/>
  <c r="O31" i="1"/>
  <c r="N31" i="17" s="1"/>
  <c r="N30"/>
  <c r="R76" i="1"/>
  <c r="Q39" i="17"/>
  <c r="I67" i="1"/>
  <c r="H27" i="17"/>
  <c r="M64" i="1"/>
  <c r="W26"/>
  <c r="V35" i="17"/>
  <c r="G67" i="1"/>
  <c r="F27" i="17"/>
  <c r="N76" i="1"/>
  <c r="X30" i="17"/>
  <c r="Y31" i="1"/>
  <c r="E30" i="17"/>
  <c r="F31" i="1"/>
  <c r="X39"/>
  <c r="W50" i="17" s="1"/>
  <c r="W46"/>
  <c r="D76" i="1"/>
  <c r="Q64"/>
  <c r="F64"/>
  <c r="R27" i="17"/>
  <c r="S67" i="1"/>
  <c r="S26"/>
  <c r="X67"/>
  <c r="W27" i="17"/>
  <c r="M30"/>
  <c r="N31" i="1"/>
  <c r="M67" i="17"/>
  <c r="J67"/>
  <c r="F67"/>
  <c r="C76" i="1"/>
  <c r="D39" i="17"/>
  <c r="E76" i="1"/>
  <c r="Q67" i="17"/>
  <c r="X35" i="1"/>
  <c r="W10" i="17"/>
  <c r="Y10" i="1"/>
  <c r="N64"/>
  <c r="H76"/>
  <c r="G39" i="17"/>
  <c r="E67"/>
  <c r="R67"/>
  <c r="U67"/>
  <c r="V76" i="1"/>
  <c r="T64"/>
  <c r="U4" i="3"/>
  <c r="U7" s="1"/>
  <c r="V63" i="1"/>
  <c r="Z45"/>
  <c r="Y47" i="17" s="1"/>
  <c r="Y46"/>
  <c r="Z39" i="1"/>
  <c r="Y50" i="17" s="1"/>
  <c r="Z64" i="1"/>
  <c r="O67"/>
  <c r="N27" i="17"/>
  <c r="T76" i="1"/>
  <c r="Q76"/>
  <c r="K67" i="17"/>
  <c r="M76" i="1"/>
  <c r="F76"/>
  <c r="E39" i="17"/>
  <c r="L67" i="1"/>
  <c r="K27" i="17"/>
  <c r="G31" i="1"/>
  <c r="F31" i="17" s="1"/>
  <c r="F30"/>
  <c r="Y39" i="1"/>
  <c r="X50" i="17" s="1"/>
  <c r="W45" i="1"/>
  <c r="V47" i="17" s="1"/>
  <c r="R30"/>
  <c r="S31" i="1"/>
  <c r="C27" i="17"/>
  <c r="D67" i="1"/>
  <c r="R31"/>
  <c r="Q31" i="17" s="1"/>
  <c r="Q30"/>
  <c r="B27"/>
  <c r="C67" i="1"/>
  <c r="R67"/>
  <c r="Q27" i="17"/>
  <c r="O27"/>
  <c r="P67" i="1"/>
  <c r="C31"/>
  <c r="B31" i="17" s="1"/>
  <c r="W30"/>
  <c r="X31" i="1"/>
  <c r="W31" i="17" s="1"/>
  <c r="L31" i="1"/>
  <c r="W67" i="17"/>
  <c r="AA30" i="1"/>
  <c r="Z10" i="3"/>
  <c r="Z29" i="17"/>
  <c r="AA27" i="1"/>
  <c r="P67" i="17"/>
  <c r="M27"/>
  <c r="J39"/>
  <c r="W64" i="1"/>
  <c r="V73" i="17"/>
  <c r="Y67"/>
  <c r="H67"/>
  <c r="G67"/>
  <c r="C67"/>
  <c r="I67"/>
  <c r="D73"/>
  <c r="E64" i="1"/>
  <c r="J64"/>
  <c r="S27" i="17"/>
  <c r="J4" i="3"/>
  <c r="J7" s="1"/>
  <c r="Y64" i="1"/>
  <c r="Y27" i="17"/>
  <c r="H64" i="1"/>
  <c r="O26"/>
  <c r="U67"/>
  <c r="U26"/>
  <c r="G26"/>
  <c r="L26"/>
  <c r="I3" i="3"/>
  <c r="H9"/>
  <c r="AA45" i="1"/>
  <c r="Z47" i="17" s="1"/>
  <c r="AA39" i="1"/>
  <c r="Z50" i="17" s="1"/>
  <c r="I26" i="1"/>
  <c r="P39" i="17" l="1"/>
  <c r="P76" i="1"/>
  <c r="S31" i="17"/>
  <c r="D31"/>
  <c r="K31"/>
  <c r="R31"/>
  <c r="M31"/>
  <c r="E31"/>
  <c r="X31"/>
  <c r="V31"/>
  <c r="L39"/>
  <c r="S39"/>
  <c r="I39"/>
  <c r="O39"/>
  <c r="B39"/>
  <c r="C39"/>
  <c r="O31"/>
  <c r="L31"/>
  <c r="U31"/>
  <c r="C31"/>
  <c r="G31"/>
  <c r="J31"/>
  <c r="P31"/>
  <c r="L76" i="1"/>
  <c r="K39" i="17"/>
  <c r="T39"/>
  <c r="U76" i="1"/>
  <c r="O76"/>
  <c r="N39" i="17"/>
  <c r="H63" i="1"/>
  <c r="G4" i="3"/>
  <c r="G7" s="1"/>
  <c r="X4"/>
  <c r="X7" s="1"/>
  <c r="Y63" i="1"/>
  <c r="I4" i="3"/>
  <c r="I7" s="1"/>
  <c r="J63" i="1"/>
  <c r="Z30" i="17"/>
  <c r="AA31" i="1"/>
  <c r="Z31" i="17" s="1"/>
  <c r="P64" i="1"/>
  <c r="S70" i="17" s="1"/>
  <c r="O73"/>
  <c r="U73"/>
  <c r="J73"/>
  <c r="Q73"/>
  <c r="R64" i="1"/>
  <c r="L64"/>
  <c r="K73" i="17"/>
  <c r="Y73"/>
  <c r="T63" i="1"/>
  <c r="S4" i="3"/>
  <c r="S7" s="1"/>
  <c r="N63" i="1"/>
  <c r="M4" i="3"/>
  <c r="M7" s="1"/>
  <c r="Y35" i="1"/>
  <c r="X10" i="17"/>
  <c r="Z10" i="1"/>
  <c r="X26"/>
  <c r="W35" i="17"/>
  <c r="X64" i="1"/>
  <c r="W73" i="17"/>
  <c r="S64" i="1"/>
  <c r="R73" i="17"/>
  <c r="E73"/>
  <c r="P73"/>
  <c r="L73"/>
  <c r="H39"/>
  <c r="I76" i="1"/>
  <c r="G76"/>
  <c r="F39" i="17"/>
  <c r="U64" i="1"/>
  <c r="T73" i="17"/>
  <c r="G73"/>
  <c r="X73"/>
  <c r="I73"/>
  <c r="D4" i="3"/>
  <c r="D7" s="1"/>
  <c r="E63" i="1"/>
  <c r="V4" i="3"/>
  <c r="V7" s="1"/>
  <c r="W63" i="1"/>
  <c r="AA67"/>
  <c r="Z27" i="17"/>
  <c r="B73"/>
  <c r="C64" i="1"/>
  <c r="D64"/>
  <c r="C73" i="17"/>
  <c r="O64" i="1"/>
  <c r="N73" i="17"/>
  <c r="Y4" i="3"/>
  <c r="Y7" s="1"/>
  <c r="Z63" i="1"/>
  <c r="S73" i="17"/>
  <c r="M73"/>
  <c r="S76" i="1"/>
  <c r="R39" i="17"/>
  <c r="F63" i="1"/>
  <c r="E4" i="3"/>
  <c r="E7" s="1"/>
  <c r="P4"/>
  <c r="P7" s="1"/>
  <c r="Q63" i="1"/>
  <c r="G64"/>
  <c r="F73" i="17"/>
  <c r="W76" i="1"/>
  <c r="V39" i="17"/>
  <c r="M63" i="1"/>
  <c r="L4" i="3"/>
  <c r="L7" s="1"/>
  <c r="I64" i="1"/>
  <c r="H73" i="17"/>
  <c r="I9" i="3"/>
  <c r="J3"/>
  <c r="E70" i="17" l="1"/>
  <c r="Y70"/>
  <c r="V70"/>
  <c r="G63" i="1"/>
  <c r="F70" i="17"/>
  <c r="F4" i="3"/>
  <c r="F7" s="1"/>
  <c r="B70" i="17"/>
  <c r="B4" i="3"/>
  <c r="B7" s="1"/>
  <c r="C63" i="1"/>
  <c r="U63"/>
  <c r="T70" i="17"/>
  <c r="T4" i="3"/>
  <c r="T7" s="1"/>
  <c r="Z35" i="1"/>
  <c r="Y10" i="17"/>
  <c r="AA10" i="1"/>
  <c r="Y26"/>
  <c r="X35" i="17"/>
  <c r="L63" i="1"/>
  <c r="K4" i="3"/>
  <c r="K7" s="1"/>
  <c r="K70" i="17"/>
  <c r="P63" i="1"/>
  <c r="M69" i="17" s="1"/>
  <c r="O4" i="3"/>
  <c r="O7" s="1"/>
  <c r="O70" i="17"/>
  <c r="U70"/>
  <c r="J70"/>
  <c r="I70"/>
  <c r="X69"/>
  <c r="X70"/>
  <c r="I63" i="1"/>
  <c r="H69" i="17" s="1"/>
  <c r="H70"/>
  <c r="H4" i="3"/>
  <c r="H7" s="1"/>
  <c r="L70" i="17"/>
  <c r="P69"/>
  <c r="P70"/>
  <c r="Y69"/>
  <c r="O63" i="1"/>
  <c r="N70" i="17"/>
  <c r="N4" i="3"/>
  <c r="N7" s="1"/>
  <c r="C4"/>
  <c r="C7" s="1"/>
  <c r="C70" i="17"/>
  <c r="D63" i="1"/>
  <c r="C69" i="17" s="1"/>
  <c r="AA64" i="1"/>
  <c r="Z73" i="17"/>
  <c r="D70"/>
  <c r="S63" i="1"/>
  <c r="R70" i="17"/>
  <c r="R4" i="3"/>
  <c r="R7" s="1"/>
  <c r="X63" i="1"/>
  <c r="W4" i="3"/>
  <c r="W7" s="1"/>
  <c r="W70" i="17"/>
  <c r="X76" i="1"/>
  <c r="W39" i="17"/>
  <c r="M70"/>
  <c r="R63" i="1"/>
  <c r="Q4" i="3"/>
  <c r="Q7" s="1"/>
  <c r="Q70" i="17"/>
  <c r="G70"/>
  <c r="K3" i="3"/>
  <c r="J9"/>
  <c r="G69" i="17" l="1"/>
  <c r="I69"/>
  <c r="W69"/>
  <c r="O69"/>
  <c r="J69"/>
  <c r="U69"/>
  <c r="S69"/>
  <c r="X39"/>
  <c r="Y76" i="1"/>
  <c r="T69" i="17"/>
  <c r="B69"/>
  <c r="F69"/>
  <c r="Q69"/>
  <c r="R69"/>
  <c r="D69"/>
  <c r="AA63" i="1"/>
  <c r="Z69" i="17" s="1"/>
  <c r="Z70"/>
  <c r="Z4" i="3"/>
  <c r="Z7" s="1"/>
  <c r="N69" i="17"/>
  <c r="K69"/>
  <c r="AA35" i="1"/>
  <c r="Z10" i="17"/>
  <c r="Z26" i="1"/>
  <c r="Y35" i="17"/>
  <c r="V69"/>
  <c r="E69"/>
  <c r="L69"/>
  <c r="K9" i="3"/>
  <c r="L3"/>
  <c r="Z76" i="1" l="1"/>
  <c r="Y39" i="17"/>
  <c r="AA26" i="1"/>
  <c r="Z35" i="17"/>
  <c r="M3" i="3"/>
  <c r="L9"/>
  <c r="AA76" i="1" l="1"/>
  <c r="Z39" i="17"/>
  <c r="M9" i="3"/>
  <c r="N3"/>
  <c r="O3" l="1"/>
  <c r="N9"/>
  <c r="O9" l="1"/>
  <c r="P3"/>
  <c r="Q3" l="1"/>
  <c r="P9"/>
  <c r="Q9" l="1"/>
  <c r="R3"/>
  <c r="S3" l="1"/>
  <c r="R9"/>
  <c r="S9" l="1"/>
  <c r="T3"/>
  <c r="U3" l="1"/>
  <c r="T9"/>
  <c r="U9" l="1"/>
  <c r="V3"/>
  <c r="W3" l="1"/>
  <c r="V9"/>
  <c r="W9" l="1"/>
  <c r="X3"/>
  <c r="Y3" l="1"/>
  <c r="X9"/>
  <c r="Y9" l="1"/>
  <c r="Z3"/>
  <c r="Z9" s="1"/>
</calcChain>
</file>

<file path=xl/sharedStrings.xml><?xml version="1.0" encoding="utf-8"?>
<sst xmlns="http://schemas.openxmlformats.org/spreadsheetml/2006/main" count="218" uniqueCount="138">
  <si>
    <t>Aves</t>
  </si>
  <si>
    <t>(1) Kg equivalentes (8lt/kg)</t>
  </si>
  <si>
    <t>Bovinos</t>
  </si>
  <si>
    <t>IMPORTACIONES</t>
  </si>
  <si>
    <t>EXPORTACIONES</t>
  </si>
  <si>
    <t>Poblacion (INE)</t>
  </si>
  <si>
    <t>2019*</t>
  </si>
  <si>
    <t>(2) Ajustada en 4 MM de personas por la dispora</t>
  </si>
  <si>
    <t>FUENTES: CAVILAC, ASOPROLE, FENAVI, ASOFRIGO, FEPERCINA</t>
  </si>
  <si>
    <t>CAVILAC/ASOPROLE</t>
  </si>
  <si>
    <t>CARNICOS</t>
  </si>
  <si>
    <t>     Otros productos</t>
  </si>
  <si>
    <t>     Carne en canal</t>
  </si>
  <si>
    <t>     Carne de pollo</t>
  </si>
  <si>
    <t>     Carne de gallina</t>
  </si>
  <si>
    <t>LACTEOS Y HUEVOS</t>
  </si>
  <si>
    <t>Atún</t>
  </si>
  <si>
    <t>Atún / Conserva</t>
  </si>
  <si>
    <t>Sardina</t>
  </si>
  <si>
    <t>Sardina / Conserva</t>
  </si>
  <si>
    <t>Otros pescados de mar</t>
  </si>
  <si>
    <t>Pescados de agua dulce</t>
  </si>
  <si>
    <t>Pescados salados</t>
  </si>
  <si>
    <t>Mariscos</t>
  </si>
  <si>
    <t>DISPONIBILIDAD ALIMENTOS PROTEICOS DE ORIGEN ANIMAL</t>
  </si>
  <si>
    <t>PRODUCCION NACIONAL</t>
  </si>
  <si>
    <t>PESCA Y ACUICULTURA</t>
  </si>
  <si>
    <t>TOTAL CARNICOS</t>
  </si>
  <si>
    <t>Pesca Industrial (Toneladas)</t>
  </si>
  <si>
    <t>Quesos (Toneledas)</t>
  </si>
  <si>
    <t>Carne Porcina (Toneledas)</t>
  </si>
  <si>
    <t>Carne ovina-caprina (Toneladas)</t>
  </si>
  <si>
    <t>Carne de aves (Toneladas)</t>
  </si>
  <si>
    <t>Pesca Artesanal y Acuicultura (Toneladas)</t>
  </si>
  <si>
    <t>TOTAL LACTEOS (MM lts)</t>
  </si>
  <si>
    <t>Leche en polvo completa (tm.)</t>
  </si>
  <si>
    <t>Queso industrial (tm.)</t>
  </si>
  <si>
    <t>Bebidas Lácteas (M Lts)</t>
  </si>
  <si>
    <t>Leche pasteurizada (M lts)</t>
  </si>
  <si>
    <t>Otros productos lácteos (M lts)</t>
  </si>
  <si>
    <t>TOTAL PESCA Y ACUICULTURA (Ton)</t>
  </si>
  <si>
    <t>Cerdo (kg/h/año)</t>
  </si>
  <si>
    <t>Aves (kg/h/año)</t>
  </si>
  <si>
    <t>Carne Bovina (kg/h/año)</t>
  </si>
  <si>
    <t>PESCA Y ACUICULTURA (kg/h/año)</t>
  </si>
  <si>
    <t>Leche y Derivados Líquidos (lt/h/año)</t>
  </si>
  <si>
    <t>HUEVOS (Unidades/h/año)</t>
  </si>
  <si>
    <t>Pesca Artesanal y Acuicultura (kg/h/año)</t>
  </si>
  <si>
    <t>Pesca Industrial (kg/h/año)</t>
  </si>
  <si>
    <t>LACTEOS (MM lts-eq)</t>
  </si>
  <si>
    <t>Pesca y Acuicultura</t>
  </si>
  <si>
    <t>INE-ALADI-CAVILAC</t>
  </si>
  <si>
    <t>Leche Polvo (M tm)</t>
  </si>
  <si>
    <t>Completa (M ton)</t>
  </si>
  <si>
    <t>Formulas Infantiles (M ton)</t>
  </si>
  <si>
    <t>Import. Leche Polvo Descremada (M ton)</t>
  </si>
  <si>
    <t>Importación de Leche UHT (Larga Vida) (M lts)</t>
  </si>
  <si>
    <t>Importación de Quesos (M ton)</t>
  </si>
  <si>
    <t>Importaciones P-Suero de leche-Otros (M ton)</t>
  </si>
  <si>
    <t>Leche Cruda (MM lt)</t>
  </si>
  <si>
    <t>Cerdo (tm.)</t>
  </si>
  <si>
    <t>Aves (tm.)</t>
  </si>
  <si>
    <t>Huevos (Unidades)</t>
  </si>
  <si>
    <t>Carne Bovina (tm.)</t>
  </si>
  <si>
    <t>Otras Carnes (Ovinos y Caprino) (tm.)</t>
  </si>
  <si>
    <t>Pesca y Acui. (P&amp;A) (tm.)</t>
  </si>
  <si>
    <t>Queso Informal (tm.)</t>
  </si>
  <si>
    <t>Quesos (lt-eq/h/año)</t>
  </si>
  <si>
    <t>CARNICOS (kg/h/año)</t>
  </si>
  <si>
    <t>Exportaciones</t>
  </si>
  <si>
    <t>Atun</t>
  </si>
  <si>
    <t>(3) Camarones de Acuicultura</t>
  </si>
  <si>
    <t>* Excluye Huevos y Exportciones y los lácteos estan considerados en su valor en solidos.</t>
  </si>
  <si>
    <t>P&amp;A (Kg/h/año)</t>
  </si>
  <si>
    <t>Grafico 1</t>
  </si>
  <si>
    <t>Consumo Percapita Aliemntos Origen Animal</t>
  </si>
  <si>
    <t>Lacteos (Kg-eq/h/año)</t>
  </si>
  <si>
    <t>Carnicos (Kg/h/año)</t>
  </si>
  <si>
    <t>     Otros productos (tm.)</t>
  </si>
  <si>
    <t>     Carne Bovina en canal (tm.)</t>
  </si>
  <si>
    <t>Matanza Clasificada (tm.)</t>
  </si>
  <si>
    <t>Matanza Informal (tm.)</t>
  </si>
  <si>
    <t>Grafico 2</t>
  </si>
  <si>
    <t>Produccion de Carne Bovina, matanzan clasificada y no clasificada</t>
  </si>
  <si>
    <t>Grafico 3</t>
  </si>
  <si>
    <t>Produccion de Carne Bovina, matanzan clasificada y no clasificada (Distribucion %)</t>
  </si>
  <si>
    <t>Grafico 4</t>
  </si>
  <si>
    <t>Produccion de Cerdos y Pollos</t>
  </si>
  <si>
    <t>Matanza de Porcinos</t>
  </si>
  <si>
    <t>Matanza de Pollos</t>
  </si>
  <si>
    <t>Grafico 5. Produccion de Lacteos de Origen importado vs Nacional</t>
  </si>
  <si>
    <t>Lacteos Origen Importado (MM lts)</t>
  </si>
  <si>
    <t>Lacteos Origen Nacional (MM lts)</t>
  </si>
  <si>
    <t>Grafico 6</t>
  </si>
  <si>
    <t>Oferta de los lacteos importados por categorias</t>
  </si>
  <si>
    <t>Leche Completa (tm.)</t>
  </si>
  <si>
    <t>Leche Descremada (tm.)</t>
  </si>
  <si>
    <t>Sueros (tm.)</t>
  </si>
  <si>
    <t>Formulas Infantiles (tm.)</t>
  </si>
  <si>
    <t>Quesos (tm.)</t>
  </si>
  <si>
    <t>Quesos (M lts)</t>
  </si>
  <si>
    <t>Grafico 7</t>
  </si>
  <si>
    <t>Distribucion de los quesos vs otros lacteos</t>
  </si>
  <si>
    <t>Quesos (MM lt)</t>
  </si>
  <si>
    <t>Otros Lacteos (MM lt)</t>
  </si>
  <si>
    <t>Grafico 8</t>
  </si>
  <si>
    <t>Participación % del queso en el Consumo Total de Lacteos</t>
  </si>
  <si>
    <t>Grafico 9</t>
  </si>
  <si>
    <t xml:space="preserve">Distribución del Queso Informal y Queso Industrial </t>
  </si>
  <si>
    <t>Queso Industrial (tm.)</t>
  </si>
  <si>
    <t>Garfico 10</t>
  </si>
  <si>
    <t>Dsiponibilidad de los Productos de la Pesca y Acuicultura</t>
  </si>
  <si>
    <t>Pesca Industrial</t>
  </si>
  <si>
    <t>Pesca Artesanal</t>
  </si>
  <si>
    <t>Total Per Capita</t>
  </si>
  <si>
    <t>Carne Bovina (Toneleadas)</t>
  </si>
  <si>
    <r>
      <t>Camarones</t>
    </r>
    <r>
      <rPr>
        <vertAlign val="superscript"/>
        <sz val="11"/>
        <rFont val="Arial"/>
        <family val="2"/>
      </rPr>
      <t>(3)</t>
    </r>
  </si>
  <si>
    <r>
      <t>Lacteos</t>
    </r>
    <r>
      <rPr>
        <b/>
        <sz val="11"/>
        <rFont val="Calibri"/>
        <family val="2"/>
      </rPr>
      <t xml:space="preserve">  (MM lt-eq)</t>
    </r>
  </si>
  <si>
    <t>HUEVOS CONSUMO (MM Unidades)</t>
  </si>
  <si>
    <r>
      <t xml:space="preserve">CONSUMO PERCAPITA TOTAL* </t>
    </r>
    <r>
      <rPr>
        <b/>
        <sz val="11"/>
        <rFont val="Calibri"/>
        <family val="2"/>
      </rPr>
      <t>(kg/h/año)</t>
    </r>
  </si>
  <si>
    <t>Base de Datos de Producción Animal 1995 - 2019</t>
  </si>
  <si>
    <t>FUENTES</t>
  </si>
  <si>
    <t>Datos</t>
  </si>
  <si>
    <t>Información Gráficos</t>
  </si>
  <si>
    <t>Lacteos  (MM lt-eq)</t>
  </si>
  <si>
    <r>
      <t>Camarones</t>
    </r>
    <r>
      <rPr>
        <vertAlign val="superscript"/>
        <sz val="11"/>
        <rFont val="Calibri"/>
        <family val="2"/>
        <scheme val="minor"/>
      </rPr>
      <t>(3)</t>
    </r>
  </si>
  <si>
    <t>CONSUMO PERCAPITA TOTAL* (kg/h/año)</t>
  </si>
  <si>
    <t>LACTEOS</t>
  </si>
  <si>
    <t>Otros productos (tm.)</t>
  </si>
  <si>
    <t>Carne Bovina en canal (tm.)</t>
  </si>
  <si>
    <t>Carne en canal</t>
  </si>
  <si>
    <t>Otros productos</t>
  </si>
  <si>
    <t>Carne de pollo</t>
  </si>
  <si>
    <t>Carne de gallina</t>
  </si>
  <si>
    <t>FUENTES: CAVILAC, ASOPROLE, FENAVI, ASOFRIGO, FEPORCINA</t>
  </si>
  <si>
    <t>Total</t>
  </si>
  <si>
    <t>Fuente: RED AGROALIMENTARIA</t>
  </si>
  <si>
    <t>Base de Produccion Animal</t>
  </si>
</sst>
</file>

<file path=xl/styles.xml><?xml version="1.0" encoding="utf-8"?>
<styleSheet xmlns="http://schemas.openxmlformats.org/spreadsheetml/2006/main">
  <numFmts count="5">
    <numFmt numFmtId="164" formatCode="_-* #,##0.00_-;\-* #,##0.00_-;_-* &quot;-&quot;??_-;_-@_-"/>
    <numFmt numFmtId="165" formatCode="0.0"/>
    <numFmt numFmtId="166" formatCode="#,##0.0"/>
    <numFmt numFmtId="167" formatCode="#,##0\(\2\)"/>
    <numFmt numFmtId="168" formatCode="0.0%"/>
  </numFmts>
  <fonts count="15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vertAlign val="superscript"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165" fontId="5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horizontal="right" wrapText="1"/>
    </xf>
    <xf numFmtId="3" fontId="1" fillId="0" borderId="0" xfId="0" applyNumberFormat="1" applyFont="1" applyFill="1" applyBorder="1" applyAlignment="1">
      <alignment wrapText="1"/>
    </xf>
    <xf numFmtId="165" fontId="5" fillId="0" borderId="0" xfId="0" applyNumberFormat="1" applyFont="1" applyFill="1" applyBorder="1" applyAlignment="1">
      <alignment horizontal="right" wrapText="1" indent="1"/>
    </xf>
    <xf numFmtId="165" fontId="1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/>
    </xf>
    <xf numFmtId="3" fontId="7" fillId="0" borderId="0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center" wrapText="1"/>
    </xf>
    <xf numFmtId="165" fontId="1" fillId="0" borderId="0" xfId="0" applyNumberFormat="1" applyFont="1" applyFill="1" applyBorder="1" applyAlignment="1">
      <alignment horizontal="left" vertical="center" wrapText="1"/>
    </xf>
    <xf numFmtId="166" fontId="8" fillId="0" borderId="0" xfId="0" applyNumberFormat="1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7" fillId="0" borderId="0" xfId="0" quotePrefix="1" applyFont="1" applyFill="1" applyBorder="1"/>
    <xf numFmtId="0" fontId="10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165" fontId="0" fillId="0" borderId="0" xfId="0" applyNumberFormat="1" applyFont="1" applyAlignment="1">
      <alignment horizontal="center"/>
    </xf>
    <xf numFmtId="166" fontId="0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right"/>
    </xf>
    <xf numFmtId="3" fontId="0" fillId="0" borderId="0" xfId="0" applyNumberFormat="1" applyFont="1"/>
    <xf numFmtId="168" fontId="0" fillId="0" borderId="0" xfId="2" applyNumberFormat="1" applyFont="1"/>
    <xf numFmtId="0" fontId="0" fillId="0" borderId="0" xfId="0" applyFont="1" applyAlignment="1">
      <alignment horizontal="right"/>
    </xf>
    <xf numFmtId="168" fontId="0" fillId="0" borderId="0" xfId="0" applyNumberFormat="1" applyFont="1"/>
    <xf numFmtId="168" fontId="8" fillId="0" borderId="0" xfId="2" applyNumberFormat="1" applyFont="1" applyFill="1" applyBorder="1" applyAlignment="1">
      <alignment horizontal="center"/>
    </xf>
    <xf numFmtId="168" fontId="7" fillId="0" borderId="0" xfId="2" applyNumberFormat="1" applyFont="1" applyFill="1" applyBorder="1" applyAlignment="1">
      <alignment horizontal="center"/>
    </xf>
    <xf numFmtId="165" fontId="7" fillId="0" borderId="0" xfId="0" applyNumberFormat="1" applyFont="1" applyFill="1" applyBorder="1"/>
    <xf numFmtId="165" fontId="8" fillId="0" borderId="0" xfId="0" applyNumberFormat="1" applyFont="1" applyFill="1" applyBorder="1" applyAlignment="1">
      <alignment vertical="center" wrapText="1"/>
    </xf>
    <xf numFmtId="165" fontId="8" fillId="0" borderId="0" xfId="0" applyNumberFormat="1" applyFont="1" applyFill="1" applyBorder="1" applyAlignment="1">
      <alignment wrapText="1"/>
    </xf>
    <xf numFmtId="3" fontId="8" fillId="0" borderId="0" xfId="0" applyNumberFormat="1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wrapText="1"/>
    </xf>
    <xf numFmtId="3" fontId="7" fillId="0" borderId="0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/>
    <xf numFmtId="165" fontId="7" fillId="0" borderId="0" xfId="0" applyNumberFormat="1" applyFont="1" applyFill="1" applyBorder="1" applyAlignment="1">
      <alignment wrapText="1"/>
    </xf>
    <xf numFmtId="165" fontId="8" fillId="0" borderId="0" xfId="0" applyNumberFormat="1" applyFont="1" applyFill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2"/>
    </xf>
    <xf numFmtId="165" fontId="7" fillId="0" borderId="0" xfId="0" applyNumberFormat="1" applyFont="1" applyFill="1" applyBorder="1" applyAlignment="1">
      <alignment horizontal="left" vertical="center" wrapText="1"/>
    </xf>
    <xf numFmtId="165" fontId="8" fillId="0" borderId="0" xfId="0" applyNumberFormat="1" applyFont="1" applyFill="1" applyBorder="1" applyAlignment="1">
      <alignment horizontal="left" wrapText="1" indent="1"/>
    </xf>
    <xf numFmtId="3" fontId="8" fillId="0" borderId="0" xfId="0" applyNumberFormat="1" applyFont="1" applyFill="1" applyBorder="1" applyAlignment="1">
      <alignment horizontal="left" wrapText="1" indent="1"/>
    </xf>
    <xf numFmtId="3" fontId="7" fillId="0" borderId="0" xfId="0" applyNumberFormat="1" applyFont="1" applyFill="1" applyBorder="1" applyAlignment="1">
      <alignment horizontal="left" vertical="center" wrapText="1" indent="2"/>
    </xf>
    <xf numFmtId="3" fontId="11" fillId="0" borderId="0" xfId="0" applyNumberFormat="1" applyFont="1" applyFill="1" applyBorder="1" applyAlignment="1">
      <alignment horizontal="left" vertical="center" wrapText="1" indent="3"/>
    </xf>
    <xf numFmtId="165" fontId="7" fillId="0" borderId="0" xfId="0" applyNumberFormat="1" applyFont="1" applyFill="1" applyBorder="1" applyAlignment="1">
      <alignment horizontal="left" vertical="center" wrapText="1" indent="2"/>
    </xf>
    <xf numFmtId="165" fontId="8" fillId="0" borderId="0" xfId="0" applyNumberFormat="1" applyFont="1" applyFill="1" applyBorder="1" applyAlignment="1">
      <alignment horizontal="left" vertical="center" wrapText="1" indent="1"/>
    </xf>
    <xf numFmtId="0" fontId="0" fillId="2" borderId="0" xfId="0" applyFill="1"/>
    <xf numFmtId="0" fontId="13" fillId="2" borderId="0" xfId="0" applyFont="1" applyFill="1"/>
    <xf numFmtId="0" fontId="14" fillId="2" borderId="0" xfId="0" applyFont="1" applyFill="1"/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7.xml"/><Relationship Id="rId5" Type="http://schemas.openxmlformats.org/officeDocument/2006/relationships/chartsheet" Target="chartsheets/sheet1.xml"/><Relationship Id="rId15" Type="http://schemas.openxmlformats.org/officeDocument/2006/relationships/chartsheet" Target="chartsheets/sheet11.xml"/><Relationship Id="rId10" Type="http://schemas.openxmlformats.org/officeDocument/2006/relationships/chartsheet" Target="chart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1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0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VE"/>
  <c:chart>
    <c:plotArea>
      <c:layout/>
      <c:lineChart>
        <c:grouping val="standard"/>
        <c:ser>
          <c:idx val="0"/>
          <c:order val="0"/>
          <c:tx>
            <c:strRef>
              <c:f>'Gráfico PC Alim.Prot.Anim.'!$A$10</c:f>
              <c:strCache>
                <c:ptCount val="1"/>
                <c:pt idx="0">
                  <c:v>Carne Bovina en canal (tm.)</c:v>
                </c:pt>
              </c:strCache>
            </c:strRef>
          </c:tx>
          <c:spPr>
            <a:ln w="50800">
              <a:solidFill>
                <a:srgbClr val="0070C0"/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-1.4660723724895101E-2"/>
                  <c:y val="-2.4262296439094076E-2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VE"/>
                </a:p>
              </c:txPr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B1-47C6-8B2E-DFB46E82BB21}"/>
                </c:ext>
              </c:extLst>
            </c:dLbl>
            <c:dLbl>
              <c:idx val="18"/>
              <c:spPr/>
              <c:txPr>
                <a:bodyPr/>
                <a:lstStyle/>
                <a:p>
                  <a:pPr>
                    <a:defRPr sz="1200" b="1"/>
                  </a:pPr>
                  <a:endParaRPr lang="es-VE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B1-47C6-8B2E-DFB46E82BB21}"/>
                </c:ext>
              </c:extLst>
            </c:dLbl>
            <c:dLbl>
              <c:idx val="24"/>
              <c:layout>
                <c:manualLayout>
                  <c:x val="-1.026250660742668E-2"/>
                  <c:y val="-2.4262296439094076E-2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VE"/>
                </a:p>
              </c:txPr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B1-47C6-8B2E-DFB46E82BB21}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PC Alim.Prot.Anim.'!$B$9:$Z$9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'Gráfico PC Alim.Prot.Anim.'!$B$10:$Z$10</c:f>
              <c:numCache>
                <c:formatCode>#,##0</c:formatCode>
                <c:ptCount val="25"/>
                <c:pt idx="0">
                  <c:v>319206</c:v>
                </c:pt>
                <c:pt idx="1">
                  <c:v>350383</c:v>
                </c:pt>
                <c:pt idx="2">
                  <c:v>423522</c:v>
                </c:pt>
                <c:pt idx="3">
                  <c:v>411271</c:v>
                </c:pt>
                <c:pt idx="4">
                  <c:v>394475</c:v>
                </c:pt>
                <c:pt idx="5">
                  <c:v>431907</c:v>
                </c:pt>
                <c:pt idx="6">
                  <c:v>425192</c:v>
                </c:pt>
                <c:pt idx="7">
                  <c:v>433905</c:v>
                </c:pt>
                <c:pt idx="8">
                  <c:v>453895</c:v>
                </c:pt>
                <c:pt idx="9">
                  <c:v>398043</c:v>
                </c:pt>
                <c:pt idx="10">
                  <c:v>459308</c:v>
                </c:pt>
                <c:pt idx="11">
                  <c:v>589518</c:v>
                </c:pt>
                <c:pt idx="12">
                  <c:v>673854</c:v>
                </c:pt>
                <c:pt idx="13">
                  <c:v>787186</c:v>
                </c:pt>
                <c:pt idx="14">
                  <c:v>730721</c:v>
                </c:pt>
                <c:pt idx="15">
                  <c:v>751185</c:v>
                </c:pt>
                <c:pt idx="16">
                  <c:v>669785</c:v>
                </c:pt>
                <c:pt idx="17">
                  <c:v>816083</c:v>
                </c:pt>
                <c:pt idx="18">
                  <c:v>816442</c:v>
                </c:pt>
                <c:pt idx="19">
                  <c:v>686087.38</c:v>
                </c:pt>
                <c:pt idx="20">
                  <c:v>409933.91053613287</c:v>
                </c:pt>
                <c:pt idx="21">
                  <c:v>347520.73439999996</c:v>
                </c:pt>
                <c:pt idx="22">
                  <c:v>286023.59239999996</c:v>
                </c:pt>
                <c:pt idx="23">
                  <c:v>270538.935</c:v>
                </c:pt>
                <c:pt idx="24">
                  <c:v>265128.15629999997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B1-47C6-8B2E-DFB46E82BB21}"/>
            </c:ext>
          </c:extLst>
        </c:ser>
        <c:ser>
          <c:idx val="1"/>
          <c:order val="1"/>
          <c:tx>
            <c:strRef>
              <c:f>'Gráfico PC Alim.Prot.Anim.'!$A$11</c:f>
              <c:strCache>
                <c:ptCount val="1"/>
                <c:pt idx="0">
                  <c:v>Matanza Clasificada (tm.)</c:v>
                </c:pt>
              </c:strCache>
            </c:strRef>
          </c:tx>
          <c:spPr>
            <a:ln w="50800">
              <a:solidFill>
                <a:srgbClr val="00FE73"/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-8.7964342349370634E-3"/>
                  <c:y val="-1.8196722329320628E-2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VE"/>
                </a:p>
              </c:txPr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B1-47C6-8B2E-DFB46E82BB21}"/>
                </c:ext>
              </c:extLst>
            </c:dLbl>
            <c:dLbl>
              <c:idx val="18"/>
              <c:layout>
                <c:manualLayout>
                  <c:x val="-4.8380388292153825E-2"/>
                  <c:y val="-2.0218580365911728E-2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VE"/>
                </a:p>
              </c:txPr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B1-47C6-8B2E-DFB46E82BB21}"/>
                </c:ext>
              </c:extLst>
            </c:dLbl>
            <c:dLbl>
              <c:idx val="24"/>
              <c:layout>
                <c:manualLayout>
                  <c:x val="-1.0751073200941371E-16"/>
                  <c:y val="-2.0218580365911728E-2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VE"/>
                </a:p>
              </c:txPr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FB1-47C6-8B2E-DFB46E82BB21}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PC Alim.Prot.Anim.'!$B$9:$Z$9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'Gráfico PC Alim.Prot.Anim.'!$B$11:$Z$11</c:f>
              <c:numCache>
                <c:formatCode>#,##0</c:formatCode>
                <c:ptCount val="25"/>
                <c:pt idx="0">
                  <c:v>258237.65400000001</c:v>
                </c:pt>
                <c:pt idx="1">
                  <c:v>283810.23000000004</c:v>
                </c:pt>
                <c:pt idx="2">
                  <c:v>347288.04</c:v>
                </c:pt>
                <c:pt idx="3">
                  <c:v>324904.09000000003</c:v>
                </c:pt>
                <c:pt idx="4">
                  <c:v>307690.5</c:v>
                </c:pt>
                <c:pt idx="5">
                  <c:v>343366.065</c:v>
                </c:pt>
                <c:pt idx="6">
                  <c:v>333775.72000000003</c:v>
                </c:pt>
                <c:pt idx="7">
                  <c:v>344260.22700000001</c:v>
                </c:pt>
                <c:pt idx="8">
                  <c:v>368717.06429999997</c:v>
                </c:pt>
                <c:pt idx="9">
                  <c:v>319373.78148000001</c:v>
                </c:pt>
                <c:pt idx="10">
                  <c:v>369518.79769600002</c:v>
                </c:pt>
                <c:pt idx="11">
                  <c:v>477621.58841999999</c:v>
                </c:pt>
                <c:pt idx="12">
                  <c:v>536003.68721999996</c:v>
                </c:pt>
                <c:pt idx="13">
                  <c:v>621991.08196999994</c:v>
                </c:pt>
                <c:pt idx="14">
                  <c:v>576791.40617760003</c:v>
                </c:pt>
                <c:pt idx="15">
                  <c:v>600965.27725500008</c:v>
                </c:pt>
                <c:pt idx="16">
                  <c:v>509036.60000000003</c:v>
                </c:pt>
                <c:pt idx="17">
                  <c:v>636544.74</c:v>
                </c:pt>
                <c:pt idx="18">
                  <c:v>648712.15552000003</c:v>
                </c:pt>
                <c:pt idx="19">
                  <c:v>541635.79866527999</c:v>
                </c:pt>
                <c:pt idx="20">
                  <c:v>317065.84270763519</c:v>
                </c:pt>
                <c:pt idx="21">
                  <c:v>247539.01911311998</c:v>
                </c:pt>
                <c:pt idx="22">
                  <c:v>186887.81527415998</c:v>
                </c:pt>
                <c:pt idx="23">
                  <c:v>171656.95425749998</c:v>
                </c:pt>
                <c:pt idx="24">
                  <c:v>147146.1267465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FB1-47C6-8B2E-DFB46E82BB21}"/>
            </c:ext>
          </c:extLst>
        </c:ser>
        <c:ser>
          <c:idx val="2"/>
          <c:order val="2"/>
          <c:tx>
            <c:strRef>
              <c:f>'Gráfico PC Alim.Prot.Anim.'!$A$12</c:f>
              <c:strCache>
                <c:ptCount val="1"/>
                <c:pt idx="0">
                  <c:v>Matanza Informal (tm.)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-4.39821711746853E-3"/>
                  <c:y val="-3.0327870548867597E-2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VE"/>
                </a:p>
              </c:txPr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FB1-47C6-8B2E-DFB46E82BB21}"/>
                </c:ext>
              </c:extLst>
            </c:dLbl>
            <c:dLbl>
              <c:idx val="18"/>
              <c:spPr/>
              <c:txPr>
                <a:bodyPr/>
                <a:lstStyle/>
                <a:p>
                  <a:pPr>
                    <a:defRPr sz="1200" b="1"/>
                  </a:pPr>
                  <a:endParaRPr lang="es-VE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FB1-47C6-8B2E-DFB46E82BB21}"/>
                </c:ext>
              </c:extLst>
            </c:dLbl>
            <c:dLbl>
              <c:idx val="24"/>
              <c:layout>
                <c:manualLayout>
                  <c:x val="-1.0751073200941371E-16"/>
                  <c:y val="3.2349728585458773E-2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VE"/>
                </a:p>
              </c:txPr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FB1-47C6-8B2E-DFB46E82BB21}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PC Alim.Prot.Anim.'!$B$9:$Z$9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'Gráfico PC Alim.Prot.Anim.'!$B$12:$Z$12</c:f>
              <c:numCache>
                <c:formatCode>#,##0</c:formatCode>
                <c:ptCount val="25"/>
                <c:pt idx="0">
                  <c:v>60968.34599999999</c:v>
                </c:pt>
                <c:pt idx="1">
                  <c:v>66572.76999999996</c:v>
                </c:pt>
                <c:pt idx="2">
                  <c:v>76233.960000000021</c:v>
                </c:pt>
                <c:pt idx="3">
                  <c:v>86366.909999999974</c:v>
                </c:pt>
                <c:pt idx="4">
                  <c:v>86784.5</c:v>
                </c:pt>
                <c:pt idx="5">
                  <c:v>88540.934999999998</c:v>
                </c:pt>
                <c:pt idx="6">
                  <c:v>91416.27999999997</c:v>
                </c:pt>
                <c:pt idx="7">
                  <c:v>89644.772999999986</c:v>
                </c:pt>
                <c:pt idx="8">
                  <c:v>85177.935700000031</c:v>
                </c:pt>
                <c:pt idx="9">
                  <c:v>78669.218519999995</c:v>
                </c:pt>
                <c:pt idx="10">
                  <c:v>89789.202303999977</c:v>
                </c:pt>
                <c:pt idx="11">
                  <c:v>111896.41158000001</c:v>
                </c:pt>
                <c:pt idx="12">
                  <c:v>137850.31278000004</c:v>
                </c:pt>
                <c:pt idx="13">
                  <c:v>165194.91803000006</c:v>
                </c:pt>
                <c:pt idx="14">
                  <c:v>153929.59382239997</c:v>
                </c:pt>
                <c:pt idx="15">
                  <c:v>150219.72274499992</c:v>
                </c:pt>
                <c:pt idx="16">
                  <c:v>160748.39999999997</c:v>
                </c:pt>
                <c:pt idx="17">
                  <c:v>179538.26</c:v>
                </c:pt>
                <c:pt idx="18">
                  <c:v>167729.84447999997</c:v>
                </c:pt>
                <c:pt idx="19">
                  <c:v>144451.58133472002</c:v>
                </c:pt>
                <c:pt idx="20">
                  <c:v>92868.067828497675</c:v>
                </c:pt>
                <c:pt idx="21">
                  <c:v>99981.715286879975</c:v>
                </c:pt>
                <c:pt idx="22">
                  <c:v>99135.777125839988</c:v>
                </c:pt>
                <c:pt idx="23">
                  <c:v>98881.980742500018</c:v>
                </c:pt>
                <c:pt idx="24">
                  <c:v>117982.02955349998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FB1-47C6-8B2E-DFB46E82BB21}"/>
            </c:ext>
          </c:extLst>
        </c:ser>
        <c:ser>
          <c:idx val="3"/>
          <c:order val="3"/>
          <c:tx>
            <c:strRef>
              <c:f>'Gráfico PC Alim.Prot.Anim.'!$A$10</c:f>
              <c:strCache>
                <c:ptCount val="1"/>
                <c:pt idx="0">
                  <c:v>Carne Bovina en canal (tm.)</c:v>
                </c:pt>
              </c:strCache>
            </c:strRef>
          </c:tx>
          <c:marker>
            <c:symbol val="none"/>
          </c:marker>
          <c:cat>
            <c:numRef>
              <c:f>'Gráfico PC Alim.Prot.Anim.'!$B$9:$Z$9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'Gráfico PC Alim.Prot.Anim.'!$B$10:$Z$10</c:f>
              <c:numCache>
                <c:formatCode>#,##0</c:formatCode>
                <c:ptCount val="25"/>
                <c:pt idx="0">
                  <c:v>319206</c:v>
                </c:pt>
                <c:pt idx="1">
                  <c:v>350383</c:v>
                </c:pt>
                <c:pt idx="2">
                  <c:v>423522</c:v>
                </c:pt>
                <c:pt idx="3">
                  <c:v>411271</c:v>
                </c:pt>
                <c:pt idx="4">
                  <c:v>394475</c:v>
                </c:pt>
                <c:pt idx="5">
                  <c:v>431907</c:v>
                </c:pt>
                <c:pt idx="6">
                  <c:v>425192</c:v>
                </c:pt>
                <c:pt idx="7">
                  <c:v>433905</c:v>
                </c:pt>
                <c:pt idx="8">
                  <c:v>453895</c:v>
                </c:pt>
                <c:pt idx="9">
                  <c:v>398043</c:v>
                </c:pt>
                <c:pt idx="10">
                  <c:v>459308</c:v>
                </c:pt>
                <c:pt idx="11">
                  <c:v>589518</c:v>
                </c:pt>
                <c:pt idx="12">
                  <c:v>673854</c:v>
                </c:pt>
                <c:pt idx="13">
                  <c:v>787186</c:v>
                </c:pt>
                <c:pt idx="14">
                  <c:v>730721</c:v>
                </c:pt>
                <c:pt idx="15">
                  <c:v>751185</c:v>
                </c:pt>
                <c:pt idx="16">
                  <c:v>669785</c:v>
                </c:pt>
                <c:pt idx="17">
                  <c:v>816083</c:v>
                </c:pt>
                <c:pt idx="18">
                  <c:v>816442</c:v>
                </c:pt>
                <c:pt idx="19">
                  <c:v>686087.38</c:v>
                </c:pt>
                <c:pt idx="20">
                  <c:v>409933.91053613287</c:v>
                </c:pt>
                <c:pt idx="21">
                  <c:v>347520.73439999996</c:v>
                </c:pt>
                <c:pt idx="22">
                  <c:v>286023.59239999996</c:v>
                </c:pt>
                <c:pt idx="23">
                  <c:v>270538.935</c:v>
                </c:pt>
                <c:pt idx="24">
                  <c:v>265128.15629999997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FB1-47C6-8B2E-DFB46E82BB21}"/>
            </c:ext>
          </c:extLst>
        </c:ser>
        <c:ser>
          <c:idx val="4"/>
          <c:order val="4"/>
          <c:tx>
            <c:strRef>
              <c:f>'Gráfico PC Alim.Prot.Anim.'!$A$11</c:f>
              <c:strCache>
                <c:ptCount val="1"/>
                <c:pt idx="0">
                  <c:v>Matanza Clasificada (tm.)</c:v>
                </c:pt>
              </c:strCache>
            </c:strRef>
          </c:tx>
          <c:marker>
            <c:symbol val="none"/>
          </c:marker>
          <c:cat>
            <c:numRef>
              <c:f>'Gráfico PC Alim.Prot.Anim.'!$B$9:$Z$9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'Gráfico PC Alim.Prot.Anim.'!$B$11:$Z$11</c:f>
              <c:numCache>
                <c:formatCode>#,##0</c:formatCode>
                <c:ptCount val="25"/>
                <c:pt idx="0">
                  <c:v>258237.65400000001</c:v>
                </c:pt>
                <c:pt idx="1">
                  <c:v>283810.23000000004</c:v>
                </c:pt>
                <c:pt idx="2">
                  <c:v>347288.04</c:v>
                </c:pt>
                <c:pt idx="3">
                  <c:v>324904.09000000003</c:v>
                </c:pt>
                <c:pt idx="4">
                  <c:v>307690.5</c:v>
                </c:pt>
                <c:pt idx="5">
                  <c:v>343366.065</c:v>
                </c:pt>
                <c:pt idx="6">
                  <c:v>333775.72000000003</c:v>
                </c:pt>
                <c:pt idx="7">
                  <c:v>344260.22700000001</c:v>
                </c:pt>
                <c:pt idx="8">
                  <c:v>368717.06429999997</c:v>
                </c:pt>
                <c:pt idx="9">
                  <c:v>319373.78148000001</c:v>
                </c:pt>
                <c:pt idx="10">
                  <c:v>369518.79769600002</c:v>
                </c:pt>
                <c:pt idx="11">
                  <c:v>477621.58841999999</c:v>
                </c:pt>
                <c:pt idx="12">
                  <c:v>536003.68721999996</c:v>
                </c:pt>
                <c:pt idx="13">
                  <c:v>621991.08196999994</c:v>
                </c:pt>
                <c:pt idx="14">
                  <c:v>576791.40617760003</c:v>
                </c:pt>
                <c:pt idx="15">
                  <c:v>600965.27725500008</c:v>
                </c:pt>
                <c:pt idx="16">
                  <c:v>509036.60000000003</c:v>
                </c:pt>
                <c:pt idx="17">
                  <c:v>636544.74</c:v>
                </c:pt>
                <c:pt idx="18">
                  <c:v>648712.15552000003</c:v>
                </c:pt>
                <c:pt idx="19">
                  <c:v>541635.79866527999</c:v>
                </c:pt>
                <c:pt idx="20">
                  <c:v>317065.84270763519</c:v>
                </c:pt>
                <c:pt idx="21">
                  <c:v>247539.01911311998</c:v>
                </c:pt>
                <c:pt idx="22">
                  <c:v>186887.81527415998</c:v>
                </c:pt>
                <c:pt idx="23">
                  <c:v>171656.95425749998</c:v>
                </c:pt>
                <c:pt idx="24">
                  <c:v>147146.1267465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FB1-47C6-8B2E-DFB46E82BB21}"/>
            </c:ext>
          </c:extLst>
        </c:ser>
        <c:ser>
          <c:idx val="5"/>
          <c:order val="5"/>
          <c:tx>
            <c:strRef>
              <c:f>'Gráfico PC Alim.Prot.Anim.'!$A$12</c:f>
              <c:strCache>
                <c:ptCount val="1"/>
                <c:pt idx="0">
                  <c:v>Matanza Informal (tm.)</c:v>
                </c:pt>
              </c:strCache>
            </c:strRef>
          </c:tx>
          <c:marker>
            <c:symbol val="none"/>
          </c:marker>
          <c:cat>
            <c:numRef>
              <c:f>'Gráfico PC Alim.Prot.Anim.'!$B$9:$Z$9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'Gráfico PC Alim.Prot.Anim.'!$B$12:$Z$12</c:f>
              <c:numCache>
                <c:formatCode>#,##0</c:formatCode>
                <c:ptCount val="25"/>
                <c:pt idx="0">
                  <c:v>60968.34599999999</c:v>
                </c:pt>
                <c:pt idx="1">
                  <c:v>66572.76999999996</c:v>
                </c:pt>
                <c:pt idx="2">
                  <c:v>76233.960000000021</c:v>
                </c:pt>
                <c:pt idx="3">
                  <c:v>86366.909999999974</c:v>
                </c:pt>
                <c:pt idx="4">
                  <c:v>86784.5</c:v>
                </c:pt>
                <c:pt idx="5">
                  <c:v>88540.934999999998</c:v>
                </c:pt>
                <c:pt idx="6">
                  <c:v>91416.27999999997</c:v>
                </c:pt>
                <c:pt idx="7">
                  <c:v>89644.772999999986</c:v>
                </c:pt>
                <c:pt idx="8">
                  <c:v>85177.935700000031</c:v>
                </c:pt>
                <c:pt idx="9">
                  <c:v>78669.218519999995</c:v>
                </c:pt>
                <c:pt idx="10">
                  <c:v>89789.202303999977</c:v>
                </c:pt>
                <c:pt idx="11">
                  <c:v>111896.41158000001</c:v>
                </c:pt>
                <c:pt idx="12">
                  <c:v>137850.31278000004</c:v>
                </c:pt>
                <c:pt idx="13">
                  <c:v>165194.91803000006</c:v>
                </c:pt>
                <c:pt idx="14">
                  <c:v>153929.59382239997</c:v>
                </c:pt>
                <c:pt idx="15">
                  <c:v>150219.72274499992</c:v>
                </c:pt>
                <c:pt idx="16">
                  <c:v>160748.39999999997</c:v>
                </c:pt>
                <c:pt idx="17">
                  <c:v>179538.26</c:v>
                </c:pt>
                <c:pt idx="18">
                  <c:v>167729.84447999997</c:v>
                </c:pt>
                <c:pt idx="19">
                  <c:v>144451.58133472002</c:v>
                </c:pt>
                <c:pt idx="20">
                  <c:v>92868.067828497675</c:v>
                </c:pt>
                <c:pt idx="21">
                  <c:v>99981.715286879975</c:v>
                </c:pt>
                <c:pt idx="22">
                  <c:v>99135.777125839988</c:v>
                </c:pt>
                <c:pt idx="23">
                  <c:v>98881.980742500018</c:v>
                </c:pt>
                <c:pt idx="24">
                  <c:v>117982.02955349998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FB1-47C6-8B2E-DFB46E82BB21}"/>
            </c:ext>
          </c:extLst>
        </c:ser>
        <c:ser>
          <c:idx val="6"/>
          <c:order val="6"/>
          <c:tx>
            <c:strRef>
              <c:f>'Gráfico PC Alim.Prot.Anim.'!$A$10</c:f>
              <c:strCache>
                <c:ptCount val="1"/>
                <c:pt idx="0">
                  <c:v>Carne Bovina en canal (tm.)</c:v>
                </c:pt>
              </c:strCache>
            </c:strRef>
          </c:tx>
          <c:marker>
            <c:symbol val="none"/>
          </c:marker>
          <c:cat>
            <c:numRef>
              <c:f>'Gráfico PC Alim.Prot.Anim.'!$B$9:$Z$9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'Gráfico PC Alim.Prot.Anim.'!$B$10:$Z$10</c:f>
              <c:numCache>
                <c:formatCode>#,##0</c:formatCode>
                <c:ptCount val="25"/>
                <c:pt idx="0">
                  <c:v>319206</c:v>
                </c:pt>
                <c:pt idx="1">
                  <c:v>350383</c:v>
                </c:pt>
                <c:pt idx="2">
                  <c:v>423522</c:v>
                </c:pt>
                <c:pt idx="3">
                  <c:v>411271</c:v>
                </c:pt>
                <c:pt idx="4">
                  <c:v>394475</c:v>
                </c:pt>
                <c:pt idx="5">
                  <c:v>431907</c:v>
                </c:pt>
                <c:pt idx="6">
                  <c:v>425192</c:v>
                </c:pt>
                <c:pt idx="7">
                  <c:v>433905</c:v>
                </c:pt>
                <c:pt idx="8">
                  <c:v>453895</c:v>
                </c:pt>
                <c:pt idx="9">
                  <c:v>398043</c:v>
                </c:pt>
                <c:pt idx="10">
                  <c:v>459308</c:v>
                </c:pt>
                <c:pt idx="11">
                  <c:v>589518</c:v>
                </c:pt>
                <c:pt idx="12">
                  <c:v>673854</c:v>
                </c:pt>
                <c:pt idx="13">
                  <c:v>787186</c:v>
                </c:pt>
                <c:pt idx="14">
                  <c:v>730721</c:v>
                </c:pt>
                <c:pt idx="15">
                  <c:v>751185</c:v>
                </c:pt>
                <c:pt idx="16">
                  <c:v>669785</c:v>
                </c:pt>
                <c:pt idx="17">
                  <c:v>816083</c:v>
                </c:pt>
                <c:pt idx="18">
                  <c:v>816442</c:v>
                </c:pt>
                <c:pt idx="19">
                  <c:v>686087.38</c:v>
                </c:pt>
                <c:pt idx="20">
                  <c:v>409933.91053613287</c:v>
                </c:pt>
                <c:pt idx="21">
                  <c:v>347520.73439999996</c:v>
                </c:pt>
                <c:pt idx="22">
                  <c:v>286023.59239999996</c:v>
                </c:pt>
                <c:pt idx="23">
                  <c:v>270538.935</c:v>
                </c:pt>
                <c:pt idx="24">
                  <c:v>265128.15629999997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7FB1-47C6-8B2E-DFB46E82BB21}"/>
            </c:ext>
          </c:extLst>
        </c:ser>
        <c:ser>
          <c:idx val="7"/>
          <c:order val="7"/>
          <c:tx>
            <c:strRef>
              <c:f>'Gráfico PC Alim.Prot.Anim.'!$A$11</c:f>
              <c:strCache>
                <c:ptCount val="1"/>
                <c:pt idx="0">
                  <c:v>Matanza Clasificada (tm.)</c:v>
                </c:pt>
              </c:strCache>
            </c:strRef>
          </c:tx>
          <c:marker>
            <c:symbol val="none"/>
          </c:marker>
          <c:cat>
            <c:numRef>
              <c:f>'Gráfico PC Alim.Prot.Anim.'!$B$9:$Z$9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'Gráfico PC Alim.Prot.Anim.'!$B$11:$Z$11</c:f>
              <c:numCache>
                <c:formatCode>#,##0</c:formatCode>
                <c:ptCount val="25"/>
                <c:pt idx="0">
                  <c:v>258237.65400000001</c:v>
                </c:pt>
                <c:pt idx="1">
                  <c:v>283810.23000000004</c:v>
                </c:pt>
                <c:pt idx="2">
                  <c:v>347288.04</c:v>
                </c:pt>
                <c:pt idx="3">
                  <c:v>324904.09000000003</c:v>
                </c:pt>
                <c:pt idx="4">
                  <c:v>307690.5</c:v>
                </c:pt>
                <c:pt idx="5">
                  <c:v>343366.065</c:v>
                </c:pt>
                <c:pt idx="6">
                  <c:v>333775.72000000003</c:v>
                </c:pt>
                <c:pt idx="7">
                  <c:v>344260.22700000001</c:v>
                </c:pt>
                <c:pt idx="8">
                  <c:v>368717.06429999997</c:v>
                </c:pt>
                <c:pt idx="9">
                  <c:v>319373.78148000001</c:v>
                </c:pt>
                <c:pt idx="10">
                  <c:v>369518.79769600002</c:v>
                </c:pt>
                <c:pt idx="11">
                  <c:v>477621.58841999999</c:v>
                </c:pt>
                <c:pt idx="12">
                  <c:v>536003.68721999996</c:v>
                </c:pt>
                <c:pt idx="13">
                  <c:v>621991.08196999994</c:v>
                </c:pt>
                <c:pt idx="14">
                  <c:v>576791.40617760003</c:v>
                </c:pt>
                <c:pt idx="15">
                  <c:v>600965.27725500008</c:v>
                </c:pt>
                <c:pt idx="16">
                  <c:v>509036.60000000003</c:v>
                </c:pt>
                <c:pt idx="17">
                  <c:v>636544.74</c:v>
                </c:pt>
                <c:pt idx="18">
                  <c:v>648712.15552000003</c:v>
                </c:pt>
                <c:pt idx="19">
                  <c:v>541635.79866527999</c:v>
                </c:pt>
                <c:pt idx="20">
                  <c:v>317065.84270763519</c:v>
                </c:pt>
                <c:pt idx="21">
                  <c:v>247539.01911311998</c:v>
                </c:pt>
                <c:pt idx="22">
                  <c:v>186887.81527415998</c:v>
                </c:pt>
                <c:pt idx="23">
                  <c:v>171656.95425749998</c:v>
                </c:pt>
                <c:pt idx="24">
                  <c:v>147146.1267465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7FB1-47C6-8B2E-DFB46E82BB21}"/>
            </c:ext>
          </c:extLst>
        </c:ser>
        <c:ser>
          <c:idx val="8"/>
          <c:order val="8"/>
          <c:tx>
            <c:strRef>
              <c:f>'Gráfico PC Alim.Prot.Anim.'!$A$12</c:f>
              <c:strCache>
                <c:ptCount val="1"/>
                <c:pt idx="0">
                  <c:v>Matanza Informal (tm.)</c:v>
                </c:pt>
              </c:strCache>
            </c:strRef>
          </c:tx>
          <c:marker>
            <c:symbol val="none"/>
          </c:marker>
          <c:cat>
            <c:numRef>
              <c:f>'Gráfico PC Alim.Prot.Anim.'!$B$9:$Z$9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'Gráfico PC Alim.Prot.Anim.'!$B$12:$Z$12</c:f>
              <c:numCache>
                <c:formatCode>#,##0</c:formatCode>
                <c:ptCount val="25"/>
                <c:pt idx="0">
                  <c:v>60968.34599999999</c:v>
                </c:pt>
                <c:pt idx="1">
                  <c:v>66572.76999999996</c:v>
                </c:pt>
                <c:pt idx="2">
                  <c:v>76233.960000000021</c:v>
                </c:pt>
                <c:pt idx="3">
                  <c:v>86366.909999999974</c:v>
                </c:pt>
                <c:pt idx="4">
                  <c:v>86784.5</c:v>
                </c:pt>
                <c:pt idx="5">
                  <c:v>88540.934999999998</c:v>
                </c:pt>
                <c:pt idx="6">
                  <c:v>91416.27999999997</c:v>
                </c:pt>
                <c:pt idx="7">
                  <c:v>89644.772999999986</c:v>
                </c:pt>
                <c:pt idx="8">
                  <c:v>85177.935700000031</c:v>
                </c:pt>
                <c:pt idx="9">
                  <c:v>78669.218519999995</c:v>
                </c:pt>
                <c:pt idx="10">
                  <c:v>89789.202303999977</c:v>
                </c:pt>
                <c:pt idx="11">
                  <c:v>111896.41158000001</c:v>
                </c:pt>
                <c:pt idx="12">
                  <c:v>137850.31278000004</c:v>
                </c:pt>
                <c:pt idx="13">
                  <c:v>165194.91803000006</c:v>
                </c:pt>
                <c:pt idx="14">
                  <c:v>153929.59382239997</c:v>
                </c:pt>
                <c:pt idx="15">
                  <c:v>150219.72274499992</c:v>
                </c:pt>
                <c:pt idx="16">
                  <c:v>160748.39999999997</c:v>
                </c:pt>
                <c:pt idx="17">
                  <c:v>179538.26</c:v>
                </c:pt>
                <c:pt idx="18">
                  <c:v>167729.84447999997</c:v>
                </c:pt>
                <c:pt idx="19">
                  <c:v>144451.58133472002</c:v>
                </c:pt>
                <c:pt idx="20">
                  <c:v>92868.067828497675</c:v>
                </c:pt>
                <c:pt idx="21">
                  <c:v>99981.715286879975</c:v>
                </c:pt>
                <c:pt idx="22">
                  <c:v>99135.777125839988</c:v>
                </c:pt>
                <c:pt idx="23">
                  <c:v>98881.980742500018</c:v>
                </c:pt>
                <c:pt idx="24">
                  <c:v>117982.02955349998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7FB1-47C6-8B2E-DFB46E82BB21}"/>
            </c:ext>
          </c:extLst>
        </c:ser>
        <c:ser>
          <c:idx val="9"/>
          <c:order val="9"/>
          <c:tx>
            <c:strRef>
              <c:f>'Gráfico PC Alim.Prot.Anim.'!$A$10</c:f>
              <c:strCache>
                <c:ptCount val="1"/>
                <c:pt idx="0">
                  <c:v>Carne Bovina en canal (tm.)</c:v>
                </c:pt>
              </c:strCache>
            </c:strRef>
          </c:tx>
          <c:marker>
            <c:symbol val="none"/>
          </c:marker>
          <c:cat>
            <c:numRef>
              <c:f>'Gráfico PC Alim.Prot.Anim.'!$B$9:$Z$9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'Gráfico PC Alim.Prot.Anim.'!$B$10:$Z$10</c:f>
              <c:numCache>
                <c:formatCode>#,##0</c:formatCode>
                <c:ptCount val="25"/>
                <c:pt idx="0">
                  <c:v>319206</c:v>
                </c:pt>
                <c:pt idx="1">
                  <c:v>350383</c:v>
                </c:pt>
                <c:pt idx="2">
                  <c:v>423522</c:v>
                </c:pt>
                <c:pt idx="3">
                  <c:v>411271</c:v>
                </c:pt>
                <c:pt idx="4">
                  <c:v>394475</c:v>
                </c:pt>
                <c:pt idx="5">
                  <c:v>431907</c:v>
                </c:pt>
                <c:pt idx="6">
                  <c:v>425192</c:v>
                </c:pt>
                <c:pt idx="7">
                  <c:v>433905</c:v>
                </c:pt>
                <c:pt idx="8">
                  <c:v>453895</c:v>
                </c:pt>
                <c:pt idx="9">
                  <c:v>398043</c:v>
                </c:pt>
                <c:pt idx="10">
                  <c:v>459308</c:v>
                </c:pt>
                <c:pt idx="11">
                  <c:v>589518</c:v>
                </c:pt>
                <c:pt idx="12">
                  <c:v>673854</c:v>
                </c:pt>
                <c:pt idx="13">
                  <c:v>787186</c:v>
                </c:pt>
                <c:pt idx="14">
                  <c:v>730721</c:v>
                </c:pt>
                <c:pt idx="15">
                  <c:v>751185</c:v>
                </c:pt>
                <c:pt idx="16">
                  <c:v>669785</c:v>
                </c:pt>
                <c:pt idx="17">
                  <c:v>816083</c:v>
                </c:pt>
                <c:pt idx="18">
                  <c:v>816442</c:v>
                </c:pt>
                <c:pt idx="19">
                  <c:v>686087.38</c:v>
                </c:pt>
                <c:pt idx="20">
                  <c:v>409933.91053613287</c:v>
                </c:pt>
                <c:pt idx="21">
                  <c:v>347520.73439999996</c:v>
                </c:pt>
                <c:pt idx="22">
                  <c:v>286023.59239999996</c:v>
                </c:pt>
                <c:pt idx="23">
                  <c:v>270538.935</c:v>
                </c:pt>
                <c:pt idx="24">
                  <c:v>265128.15629999997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7FB1-47C6-8B2E-DFB46E82BB21}"/>
            </c:ext>
          </c:extLst>
        </c:ser>
        <c:ser>
          <c:idx val="10"/>
          <c:order val="10"/>
          <c:tx>
            <c:strRef>
              <c:f>'Gráfico PC Alim.Prot.Anim.'!$A$11</c:f>
              <c:strCache>
                <c:ptCount val="1"/>
                <c:pt idx="0">
                  <c:v>Matanza Clasificada (tm.)</c:v>
                </c:pt>
              </c:strCache>
            </c:strRef>
          </c:tx>
          <c:marker>
            <c:symbol val="none"/>
          </c:marker>
          <c:cat>
            <c:numRef>
              <c:f>'Gráfico PC Alim.Prot.Anim.'!$B$9:$Z$9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'Gráfico PC Alim.Prot.Anim.'!$B$11:$Z$11</c:f>
              <c:numCache>
                <c:formatCode>#,##0</c:formatCode>
                <c:ptCount val="25"/>
                <c:pt idx="0">
                  <c:v>258237.65400000001</c:v>
                </c:pt>
                <c:pt idx="1">
                  <c:v>283810.23000000004</c:v>
                </c:pt>
                <c:pt idx="2">
                  <c:v>347288.04</c:v>
                </c:pt>
                <c:pt idx="3">
                  <c:v>324904.09000000003</c:v>
                </c:pt>
                <c:pt idx="4">
                  <c:v>307690.5</c:v>
                </c:pt>
                <c:pt idx="5">
                  <c:v>343366.065</c:v>
                </c:pt>
                <c:pt idx="6">
                  <c:v>333775.72000000003</c:v>
                </c:pt>
                <c:pt idx="7">
                  <c:v>344260.22700000001</c:v>
                </c:pt>
                <c:pt idx="8">
                  <c:v>368717.06429999997</c:v>
                </c:pt>
                <c:pt idx="9">
                  <c:v>319373.78148000001</c:v>
                </c:pt>
                <c:pt idx="10">
                  <c:v>369518.79769600002</c:v>
                </c:pt>
                <c:pt idx="11">
                  <c:v>477621.58841999999</c:v>
                </c:pt>
                <c:pt idx="12">
                  <c:v>536003.68721999996</c:v>
                </c:pt>
                <c:pt idx="13">
                  <c:v>621991.08196999994</c:v>
                </c:pt>
                <c:pt idx="14">
                  <c:v>576791.40617760003</c:v>
                </c:pt>
                <c:pt idx="15">
                  <c:v>600965.27725500008</c:v>
                </c:pt>
                <c:pt idx="16">
                  <c:v>509036.60000000003</c:v>
                </c:pt>
                <c:pt idx="17">
                  <c:v>636544.74</c:v>
                </c:pt>
                <c:pt idx="18">
                  <c:v>648712.15552000003</c:v>
                </c:pt>
                <c:pt idx="19">
                  <c:v>541635.79866527999</c:v>
                </c:pt>
                <c:pt idx="20">
                  <c:v>317065.84270763519</c:v>
                </c:pt>
                <c:pt idx="21">
                  <c:v>247539.01911311998</c:v>
                </c:pt>
                <c:pt idx="22">
                  <c:v>186887.81527415998</c:v>
                </c:pt>
                <c:pt idx="23">
                  <c:v>171656.95425749998</c:v>
                </c:pt>
                <c:pt idx="24">
                  <c:v>147146.1267465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7FB1-47C6-8B2E-DFB46E82BB21}"/>
            </c:ext>
          </c:extLst>
        </c:ser>
        <c:ser>
          <c:idx val="11"/>
          <c:order val="11"/>
          <c:tx>
            <c:strRef>
              <c:f>'Gráfico PC Alim.Prot.Anim.'!$A$12</c:f>
              <c:strCache>
                <c:ptCount val="1"/>
                <c:pt idx="0">
                  <c:v>Matanza Informal (tm.)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'Gráfico PC Alim.Prot.Anim.'!$B$9:$Z$9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'Gráfico PC Alim.Prot.Anim.'!$B$12:$Z$12</c:f>
              <c:numCache>
                <c:formatCode>#,##0</c:formatCode>
                <c:ptCount val="25"/>
                <c:pt idx="0">
                  <c:v>60968.34599999999</c:v>
                </c:pt>
                <c:pt idx="1">
                  <c:v>66572.76999999996</c:v>
                </c:pt>
                <c:pt idx="2">
                  <c:v>76233.960000000021</c:v>
                </c:pt>
                <c:pt idx="3">
                  <c:v>86366.909999999974</c:v>
                </c:pt>
                <c:pt idx="4">
                  <c:v>86784.5</c:v>
                </c:pt>
                <c:pt idx="5">
                  <c:v>88540.934999999998</c:v>
                </c:pt>
                <c:pt idx="6">
                  <c:v>91416.27999999997</c:v>
                </c:pt>
                <c:pt idx="7">
                  <c:v>89644.772999999986</c:v>
                </c:pt>
                <c:pt idx="8">
                  <c:v>85177.935700000031</c:v>
                </c:pt>
                <c:pt idx="9">
                  <c:v>78669.218519999995</c:v>
                </c:pt>
                <c:pt idx="10">
                  <c:v>89789.202303999977</c:v>
                </c:pt>
                <c:pt idx="11">
                  <c:v>111896.41158000001</c:v>
                </c:pt>
                <c:pt idx="12">
                  <c:v>137850.31278000004</c:v>
                </c:pt>
                <c:pt idx="13">
                  <c:v>165194.91803000006</c:v>
                </c:pt>
                <c:pt idx="14">
                  <c:v>153929.59382239997</c:v>
                </c:pt>
                <c:pt idx="15">
                  <c:v>150219.72274499992</c:v>
                </c:pt>
                <c:pt idx="16">
                  <c:v>160748.39999999997</c:v>
                </c:pt>
                <c:pt idx="17">
                  <c:v>179538.26</c:v>
                </c:pt>
                <c:pt idx="18">
                  <c:v>167729.84447999997</c:v>
                </c:pt>
                <c:pt idx="19">
                  <c:v>144451.58133472002</c:v>
                </c:pt>
                <c:pt idx="20">
                  <c:v>92868.067828497675</c:v>
                </c:pt>
                <c:pt idx="21">
                  <c:v>99981.715286879975</c:v>
                </c:pt>
                <c:pt idx="22">
                  <c:v>99135.777125839988</c:v>
                </c:pt>
                <c:pt idx="23">
                  <c:v>98881.980742500018</c:v>
                </c:pt>
                <c:pt idx="24">
                  <c:v>117982.02955349998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7FB1-47C6-8B2E-DFB46E82BB21}"/>
            </c:ext>
          </c:extLst>
        </c:ser>
        <c:ser>
          <c:idx val="12"/>
          <c:order val="12"/>
          <c:marker>
            <c:symbol val="none"/>
          </c:marker>
          <c:cat>
            <c:numRef>
              <c:f>'Gráfico PC Alim.Prot.Anim.'!$B$9:$Z$9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'Gráfico PC Alim.Prot.Anim.'!$Z$12</c:f>
              <c:numCache>
                <c:formatCode>#,##0</c:formatCode>
                <c:ptCount val="1"/>
                <c:pt idx="0">
                  <c:v>117982.02955349998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7FB1-47C6-8B2E-DFB46E82BB21}"/>
            </c:ext>
          </c:extLst>
        </c:ser>
        <c:dLbls/>
        <c:marker val="1"/>
        <c:axId val="99451648"/>
        <c:axId val="99453184"/>
      </c:lineChart>
      <c:catAx>
        <c:axId val="99451648"/>
        <c:scaling>
          <c:orientation val="minMax"/>
        </c:scaling>
        <c:axPos val="b"/>
        <c:numFmt formatCode="General" sourceLinked="1"/>
        <c:tickLblPos val="nextTo"/>
        <c:crossAx val="99453184"/>
        <c:crosses val="autoZero"/>
        <c:auto val="1"/>
        <c:lblAlgn val="ctr"/>
        <c:lblOffset val="100"/>
      </c:catAx>
      <c:valAx>
        <c:axId val="99453184"/>
        <c:scaling>
          <c:orientation val="minMax"/>
        </c:scaling>
        <c:axPos val="l"/>
        <c:majorGridlines/>
        <c:numFmt formatCode="#,##0" sourceLinked="1"/>
        <c:tickLblPos val="nextTo"/>
        <c:crossAx val="99451648"/>
        <c:crosses val="autoZero"/>
        <c:crossBetween val="between"/>
      </c:valAx>
      <c:spPr>
        <a:solidFill>
          <a:schemeClr val="bg1"/>
        </a:solidFill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txPr>
        <a:bodyPr/>
        <a:lstStyle/>
        <a:p>
          <a:pPr>
            <a:defRPr sz="1400"/>
          </a:pPr>
          <a:endParaRPr lang="es-VE"/>
        </a:p>
      </c:txPr>
    </c:legend>
    <c:plotVisOnly val="1"/>
    <c:dispBlanksAs val="gap"/>
  </c:chart>
  <c:spPr>
    <a:noFill/>
    <a:ln>
      <a:noFill/>
    </a:ln>
  </c:sp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VE"/>
  <c:chart>
    <c:plotArea>
      <c:layout/>
      <c:barChart>
        <c:barDir val="col"/>
        <c:grouping val="stacked"/>
        <c:ser>
          <c:idx val="5"/>
          <c:order val="0"/>
          <c:tx>
            <c:strRef>
              <c:f>'Data General'!$A$36</c:f>
              <c:strCache>
                <c:ptCount val="1"/>
                <c:pt idx="0">
                  <c:v>Carne de aves (Toneladas)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'Data General'!$C$2:$AA$2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2019*</c:v>
                </c:pt>
              </c:strCache>
            </c:strRef>
          </c:cat>
          <c:val>
            <c:numRef>
              <c:f>'Data General'!$C$36:$AA$36</c:f>
              <c:numCache>
                <c:formatCode>#,##0</c:formatCode>
                <c:ptCount val="25"/>
                <c:pt idx="0">
                  <c:v>445170</c:v>
                </c:pt>
                <c:pt idx="1">
                  <c:v>476130</c:v>
                </c:pt>
                <c:pt idx="2">
                  <c:v>478280</c:v>
                </c:pt>
                <c:pt idx="3">
                  <c:v>516050</c:v>
                </c:pt>
                <c:pt idx="4">
                  <c:v>615100</c:v>
                </c:pt>
                <c:pt idx="5">
                  <c:v>664600</c:v>
                </c:pt>
                <c:pt idx="6">
                  <c:v>833450</c:v>
                </c:pt>
                <c:pt idx="7">
                  <c:v>866380</c:v>
                </c:pt>
                <c:pt idx="8">
                  <c:v>860957</c:v>
                </c:pt>
                <c:pt idx="9">
                  <c:v>873453</c:v>
                </c:pt>
                <c:pt idx="10">
                  <c:v>982174</c:v>
                </c:pt>
                <c:pt idx="11">
                  <c:v>1006609</c:v>
                </c:pt>
                <c:pt idx="12">
                  <c:v>1070507</c:v>
                </c:pt>
                <c:pt idx="13">
                  <c:v>1080676</c:v>
                </c:pt>
                <c:pt idx="14">
                  <c:v>1071736</c:v>
                </c:pt>
                <c:pt idx="15">
                  <c:v>1103887</c:v>
                </c:pt>
                <c:pt idx="16">
                  <c:v>1108421</c:v>
                </c:pt>
                <c:pt idx="17">
                  <c:v>1144126</c:v>
                </c:pt>
                <c:pt idx="18">
                  <c:v>1179084</c:v>
                </c:pt>
                <c:pt idx="19">
                  <c:v>1398655.1675999998</c:v>
                </c:pt>
                <c:pt idx="20">
                  <c:v>1011016.9884000001</c:v>
                </c:pt>
                <c:pt idx="21">
                  <c:v>904224.97509999992</c:v>
                </c:pt>
                <c:pt idx="22">
                  <c:v>437183.04200000002</c:v>
                </c:pt>
                <c:pt idx="23">
                  <c:v>234028.014</c:v>
                </c:pt>
                <c:pt idx="24">
                  <c:v>163819.60979999998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D87-4A96-9DC4-D02E02172C72}"/>
            </c:ext>
          </c:extLst>
        </c:ser>
        <c:ser>
          <c:idx val="0"/>
          <c:order val="1"/>
          <c:tx>
            <c:strRef>
              <c:f>'Data General'!$A$27</c:f>
              <c:strCache>
                <c:ptCount val="1"/>
                <c:pt idx="0">
                  <c:v>Carne Bovina (Toneleadas)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General'!$C$2:$AA$2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2019*</c:v>
                </c:pt>
              </c:strCache>
            </c:strRef>
          </c:cat>
          <c:val>
            <c:numRef>
              <c:f>'Data General'!$C$27:$AA$27</c:f>
              <c:numCache>
                <c:formatCode>#,##0</c:formatCode>
                <c:ptCount val="25"/>
                <c:pt idx="0">
                  <c:v>326163</c:v>
                </c:pt>
                <c:pt idx="1">
                  <c:v>357074</c:v>
                </c:pt>
                <c:pt idx="2">
                  <c:v>432485</c:v>
                </c:pt>
                <c:pt idx="3">
                  <c:v>420276</c:v>
                </c:pt>
                <c:pt idx="4">
                  <c:v>402104</c:v>
                </c:pt>
                <c:pt idx="5">
                  <c:v>441636</c:v>
                </c:pt>
                <c:pt idx="6">
                  <c:v>431688</c:v>
                </c:pt>
                <c:pt idx="7">
                  <c:v>440781</c:v>
                </c:pt>
                <c:pt idx="8">
                  <c:v>461139</c:v>
                </c:pt>
                <c:pt idx="9">
                  <c:v>405493</c:v>
                </c:pt>
                <c:pt idx="10">
                  <c:v>467127</c:v>
                </c:pt>
                <c:pt idx="11">
                  <c:v>596315</c:v>
                </c:pt>
                <c:pt idx="12">
                  <c:v>680574</c:v>
                </c:pt>
                <c:pt idx="13">
                  <c:v>793974</c:v>
                </c:pt>
                <c:pt idx="14">
                  <c:v>742046</c:v>
                </c:pt>
                <c:pt idx="15">
                  <c:v>762497</c:v>
                </c:pt>
                <c:pt idx="16">
                  <c:v>675446</c:v>
                </c:pt>
                <c:pt idx="17">
                  <c:v>821808</c:v>
                </c:pt>
                <c:pt idx="18">
                  <c:v>821651.75</c:v>
                </c:pt>
                <c:pt idx="19">
                  <c:v>690776.15500000003</c:v>
                </c:pt>
                <c:pt idx="20">
                  <c:v>414153.80803613289</c:v>
                </c:pt>
                <c:pt idx="21">
                  <c:v>351276.44317499996</c:v>
                </c:pt>
                <c:pt idx="22">
                  <c:v>289028.15941999998</c:v>
                </c:pt>
                <c:pt idx="23">
                  <c:v>273152.90830740001</c:v>
                </c:pt>
                <c:pt idx="24">
                  <c:v>267454.59254358598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68-444A-8418-CDAE847BCA32}"/>
            </c:ext>
          </c:extLst>
        </c:ser>
        <c:ser>
          <c:idx val="3"/>
          <c:order val="2"/>
          <c:tx>
            <c:strRef>
              <c:f>'Data General'!$A$32</c:f>
              <c:strCache>
                <c:ptCount val="1"/>
                <c:pt idx="0">
                  <c:v>Carne Porcina (Toneledas)</c:v>
                </c:pt>
              </c:strCache>
            </c:strRef>
          </c:tx>
          <c:cat>
            <c:strRef>
              <c:f>'Data General'!$C$2:$AA$2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2019*</c:v>
                </c:pt>
              </c:strCache>
            </c:strRef>
          </c:cat>
          <c:val>
            <c:numRef>
              <c:f>'Data General'!$C$32:$AA$32</c:f>
              <c:numCache>
                <c:formatCode>#,##0</c:formatCode>
                <c:ptCount val="25"/>
                <c:pt idx="0">
                  <c:v>139424</c:v>
                </c:pt>
                <c:pt idx="1">
                  <c:v>138165</c:v>
                </c:pt>
                <c:pt idx="2">
                  <c:v>132544</c:v>
                </c:pt>
                <c:pt idx="3">
                  <c:v>118626</c:v>
                </c:pt>
                <c:pt idx="4">
                  <c:v>127451</c:v>
                </c:pt>
                <c:pt idx="5">
                  <c:v>87818.922000000006</c:v>
                </c:pt>
                <c:pt idx="6">
                  <c:v>96731.251499999998</c:v>
                </c:pt>
                <c:pt idx="7">
                  <c:v>93284.869900000005</c:v>
                </c:pt>
                <c:pt idx="8">
                  <c:v>94801.703399999999</c:v>
                </c:pt>
                <c:pt idx="9">
                  <c:v>148387.7922</c:v>
                </c:pt>
                <c:pt idx="10">
                  <c:v>100490.69979999999</c:v>
                </c:pt>
                <c:pt idx="11">
                  <c:v>147719.9075</c:v>
                </c:pt>
                <c:pt idx="12">
                  <c:v>199090.79759999999</c:v>
                </c:pt>
                <c:pt idx="13">
                  <c:v>224277.96779999998</c:v>
                </c:pt>
                <c:pt idx="14">
                  <c:v>179877.8432</c:v>
                </c:pt>
                <c:pt idx="15">
                  <c:v>193965.99479999999</c:v>
                </c:pt>
                <c:pt idx="16">
                  <c:v>193925.269</c:v>
                </c:pt>
                <c:pt idx="17">
                  <c:v>196748.52170000001</c:v>
                </c:pt>
                <c:pt idx="18">
                  <c:v>187653.45689999999</c:v>
                </c:pt>
                <c:pt idx="19">
                  <c:v>196382.06200000001</c:v>
                </c:pt>
                <c:pt idx="20">
                  <c:v>145297.53519999998</c:v>
                </c:pt>
                <c:pt idx="21">
                  <c:v>120730.74972000001</c:v>
                </c:pt>
                <c:pt idx="22">
                  <c:v>86995.378198000006</c:v>
                </c:pt>
                <c:pt idx="23">
                  <c:v>48274.740332260008</c:v>
                </c:pt>
                <c:pt idx="24">
                  <c:v>35596.975725711403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87-4A96-9DC4-D02E02172C72}"/>
            </c:ext>
          </c:extLst>
        </c:ser>
        <c:ser>
          <c:idx val="4"/>
          <c:order val="3"/>
          <c:tx>
            <c:strRef>
              <c:f>'Data General'!$A$35</c:f>
              <c:strCache>
                <c:ptCount val="1"/>
                <c:pt idx="0">
                  <c:v>Carne ovina-caprina (Toneladas)</c:v>
                </c:pt>
              </c:strCache>
            </c:strRef>
          </c:tx>
          <c:cat>
            <c:strRef>
              <c:f>'Data General'!$C$2:$AA$2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2019*</c:v>
                </c:pt>
              </c:strCache>
            </c:strRef>
          </c:cat>
          <c:val>
            <c:numRef>
              <c:f>'Data General'!$C$35:$AA$35</c:f>
              <c:numCache>
                <c:formatCode>#,##0</c:formatCode>
                <c:ptCount val="25"/>
                <c:pt idx="0">
                  <c:v>6957</c:v>
                </c:pt>
                <c:pt idx="1">
                  <c:v>6691</c:v>
                </c:pt>
                <c:pt idx="2">
                  <c:v>8963</c:v>
                </c:pt>
                <c:pt idx="3">
                  <c:v>9005</c:v>
                </c:pt>
                <c:pt idx="4">
                  <c:v>7629</c:v>
                </c:pt>
                <c:pt idx="5">
                  <c:v>9729</c:v>
                </c:pt>
                <c:pt idx="6">
                  <c:v>6496</c:v>
                </c:pt>
                <c:pt idx="7">
                  <c:v>6876</c:v>
                </c:pt>
                <c:pt idx="8">
                  <c:v>7244</c:v>
                </c:pt>
                <c:pt idx="9">
                  <c:v>7450</c:v>
                </c:pt>
                <c:pt idx="10">
                  <c:v>7819</c:v>
                </c:pt>
                <c:pt idx="11">
                  <c:v>6797</c:v>
                </c:pt>
                <c:pt idx="12">
                  <c:v>6720</c:v>
                </c:pt>
                <c:pt idx="13">
                  <c:v>6788</c:v>
                </c:pt>
                <c:pt idx="14">
                  <c:v>11325</c:v>
                </c:pt>
                <c:pt idx="15">
                  <c:v>11312</c:v>
                </c:pt>
                <c:pt idx="16">
                  <c:v>5661</c:v>
                </c:pt>
                <c:pt idx="17">
                  <c:v>5725</c:v>
                </c:pt>
                <c:pt idx="18">
                  <c:v>12630</c:v>
                </c:pt>
                <c:pt idx="19">
                  <c:v>12124.8</c:v>
                </c:pt>
                <c:pt idx="20">
                  <c:v>10912.32</c:v>
                </c:pt>
                <c:pt idx="21">
                  <c:v>9930.2111999999997</c:v>
                </c:pt>
                <c:pt idx="22">
                  <c:v>8043.4710720000003</c:v>
                </c:pt>
                <c:pt idx="23">
                  <c:v>6434.7768576000008</c:v>
                </c:pt>
                <c:pt idx="24">
                  <c:v>3860.8661145600004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D87-4A96-9DC4-D02E02172C72}"/>
            </c:ext>
          </c:extLst>
        </c:ser>
        <c:dLbls/>
        <c:gapWidth val="10"/>
        <c:overlap val="100"/>
        <c:axId val="100500224"/>
        <c:axId val="100501760"/>
      </c:barChart>
      <c:catAx>
        <c:axId val="100500224"/>
        <c:scaling>
          <c:orientation val="minMax"/>
        </c:scaling>
        <c:axPos val="b"/>
        <c:numFmt formatCode="General" sourceLinked="1"/>
        <c:tickLblPos val="nextTo"/>
        <c:crossAx val="100501760"/>
        <c:crosses val="autoZero"/>
        <c:auto val="1"/>
        <c:lblAlgn val="ctr"/>
        <c:lblOffset val="100"/>
      </c:catAx>
      <c:valAx>
        <c:axId val="100501760"/>
        <c:scaling>
          <c:orientation val="minMax"/>
        </c:scaling>
        <c:axPos val="l"/>
        <c:majorGridlines/>
        <c:numFmt formatCode="#,##0" sourceLinked="1"/>
        <c:tickLblPos val="nextTo"/>
        <c:crossAx val="100500224"/>
        <c:crosses val="autoZero"/>
        <c:crossBetween val="between"/>
      </c:valAx>
    </c:plotArea>
    <c:legend>
      <c:legendPos val="b"/>
      <c:txPr>
        <a:bodyPr/>
        <a:lstStyle/>
        <a:p>
          <a:pPr>
            <a:defRPr sz="1400"/>
          </a:pPr>
          <a:endParaRPr lang="es-VE"/>
        </a:p>
      </c:txPr>
    </c:legend>
    <c:plotVisOnly val="1"/>
    <c:dispBlanksAs val="gap"/>
  </c:chart>
  <c:spPr>
    <a:noFill/>
    <a:ln>
      <a:noFill/>
    </a:ln>
  </c:sp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VE"/>
  <c:clrMapOvr bg1="lt1" tx1="dk1" bg2="lt2" tx2="dk2" accent1="accent1" accent2="accent2" accent3="accent3" accent4="accent4" accent5="accent5" accent6="accent6" hlink="hlink" folHlink="folHlink"/>
  <c:chart>
    <c:plotArea>
      <c:layout/>
      <c:barChart>
        <c:barDir val="col"/>
        <c:grouping val="percentStacked"/>
        <c:ser>
          <c:idx val="5"/>
          <c:order val="0"/>
          <c:tx>
            <c:strRef>
              <c:f>'Data General'!$A$36</c:f>
              <c:strCache>
                <c:ptCount val="1"/>
                <c:pt idx="0">
                  <c:v>Carne de aves (Toneladas)</c:v>
                </c:pt>
              </c:strCache>
            </c:strRef>
          </c:tx>
          <c:spPr>
            <a:solidFill>
              <a:srgbClr val="C0504D">
                <a:lumMod val="75000"/>
              </a:srgbClr>
            </a:solidFill>
          </c:spPr>
          <c:cat>
            <c:strRef>
              <c:f>'Data General'!$C$2:$AA$2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2019*</c:v>
                </c:pt>
              </c:strCache>
            </c:strRef>
          </c:cat>
          <c:val>
            <c:numRef>
              <c:f>'Data General'!$C$36:$AA$36</c:f>
              <c:numCache>
                <c:formatCode>#,##0</c:formatCode>
                <c:ptCount val="25"/>
                <c:pt idx="0">
                  <c:v>445170</c:v>
                </c:pt>
                <c:pt idx="1">
                  <c:v>476130</c:v>
                </c:pt>
                <c:pt idx="2">
                  <c:v>478280</c:v>
                </c:pt>
                <c:pt idx="3">
                  <c:v>516050</c:v>
                </c:pt>
                <c:pt idx="4">
                  <c:v>615100</c:v>
                </c:pt>
                <c:pt idx="5">
                  <c:v>664600</c:v>
                </c:pt>
                <c:pt idx="6">
                  <c:v>833450</c:v>
                </c:pt>
                <c:pt idx="7">
                  <c:v>866380</c:v>
                </c:pt>
                <c:pt idx="8">
                  <c:v>860957</c:v>
                </c:pt>
                <c:pt idx="9">
                  <c:v>873453</c:v>
                </c:pt>
                <c:pt idx="10">
                  <c:v>982174</c:v>
                </c:pt>
                <c:pt idx="11">
                  <c:v>1006609</c:v>
                </c:pt>
                <c:pt idx="12">
                  <c:v>1070507</c:v>
                </c:pt>
                <c:pt idx="13">
                  <c:v>1080676</c:v>
                </c:pt>
                <c:pt idx="14">
                  <c:v>1071736</c:v>
                </c:pt>
                <c:pt idx="15">
                  <c:v>1103887</c:v>
                </c:pt>
                <c:pt idx="16">
                  <c:v>1108421</c:v>
                </c:pt>
                <c:pt idx="17">
                  <c:v>1144126</c:v>
                </c:pt>
                <c:pt idx="18">
                  <c:v>1179084</c:v>
                </c:pt>
                <c:pt idx="19">
                  <c:v>1398655.1675999998</c:v>
                </c:pt>
                <c:pt idx="20">
                  <c:v>1011016.9884000001</c:v>
                </c:pt>
                <c:pt idx="21">
                  <c:v>904224.97509999992</c:v>
                </c:pt>
                <c:pt idx="22">
                  <c:v>437183.04200000002</c:v>
                </c:pt>
                <c:pt idx="23">
                  <c:v>234028.014</c:v>
                </c:pt>
                <c:pt idx="24">
                  <c:v>163819.60979999998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EA-484D-A958-1ED52804C3B3}"/>
            </c:ext>
          </c:extLst>
        </c:ser>
        <c:ser>
          <c:idx val="0"/>
          <c:order val="1"/>
          <c:tx>
            <c:strRef>
              <c:f>'Data General'!$A$27</c:f>
              <c:strCache>
                <c:ptCount val="1"/>
                <c:pt idx="0">
                  <c:v>Carne Bovina (Toneleadas)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strRef>
              <c:f>'Data General'!$C$2:$AA$2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2019*</c:v>
                </c:pt>
              </c:strCache>
            </c:strRef>
          </c:cat>
          <c:val>
            <c:numRef>
              <c:f>'Data General'!$C$27:$AA$27</c:f>
              <c:numCache>
                <c:formatCode>#,##0</c:formatCode>
                <c:ptCount val="25"/>
                <c:pt idx="0">
                  <c:v>326163</c:v>
                </c:pt>
                <c:pt idx="1">
                  <c:v>357074</c:v>
                </c:pt>
                <c:pt idx="2">
                  <c:v>432485</c:v>
                </c:pt>
                <c:pt idx="3">
                  <c:v>420276</c:v>
                </c:pt>
                <c:pt idx="4">
                  <c:v>402104</c:v>
                </c:pt>
                <c:pt idx="5">
                  <c:v>441636</c:v>
                </c:pt>
                <c:pt idx="6">
                  <c:v>431688</c:v>
                </c:pt>
                <c:pt idx="7">
                  <c:v>440781</c:v>
                </c:pt>
                <c:pt idx="8">
                  <c:v>461139</c:v>
                </c:pt>
                <c:pt idx="9">
                  <c:v>405493</c:v>
                </c:pt>
                <c:pt idx="10">
                  <c:v>467127</c:v>
                </c:pt>
                <c:pt idx="11">
                  <c:v>596315</c:v>
                </c:pt>
                <c:pt idx="12">
                  <c:v>680574</c:v>
                </c:pt>
                <c:pt idx="13">
                  <c:v>793974</c:v>
                </c:pt>
                <c:pt idx="14">
                  <c:v>742046</c:v>
                </c:pt>
                <c:pt idx="15">
                  <c:v>762497</c:v>
                </c:pt>
                <c:pt idx="16">
                  <c:v>675446</c:v>
                </c:pt>
                <c:pt idx="17">
                  <c:v>821808</c:v>
                </c:pt>
                <c:pt idx="18">
                  <c:v>821651.75</c:v>
                </c:pt>
                <c:pt idx="19">
                  <c:v>690776.15500000003</c:v>
                </c:pt>
                <c:pt idx="20">
                  <c:v>414153.80803613289</c:v>
                </c:pt>
                <c:pt idx="21">
                  <c:v>351276.44317499996</c:v>
                </c:pt>
                <c:pt idx="22">
                  <c:v>289028.15941999998</c:v>
                </c:pt>
                <c:pt idx="23">
                  <c:v>273152.90830740001</c:v>
                </c:pt>
                <c:pt idx="24">
                  <c:v>267454.59254358598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EA-484D-A958-1ED52804C3B3}"/>
            </c:ext>
          </c:extLst>
        </c:ser>
        <c:ser>
          <c:idx val="3"/>
          <c:order val="2"/>
          <c:tx>
            <c:strRef>
              <c:f>'Data General'!$A$32</c:f>
              <c:strCache>
                <c:ptCount val="1"/>
                <c:pt idx="0">
                  <c:v>Carne Porcina (Toneledas)</c:v>
                </c:pt>
              </c:strCache>
            </c:strRef>
          </c:tx>
          <c:cat>
            <c:strRef>
              <c:f>'Data General'!$C$2:$AA$2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2019*</c:v>
                </c:pt>
              </c:strCache>
            </c:strRef>
          </c:cat>
          <c:val>
            <c:numRef>
              <c:f>'Data General'!$C$32:$AA$32</c:f>
              <c:numCache>
                <c:formatCode>#,##0</c:formatCode>
                <c:ptCount val="25"/>
                <c:pt idx="0">
                  <c:v>139424</c:v>
                </c:pt>
                <c:pt idx="1">
                  <c:v>138165</c:v>
                </c:pt>
                <c:pt idx="2">
                  <c:v>132544</c:v>
                </c:pt>
                <c:pt idx="3">
                  <c:v>118626</c:v>
                </c:pt>
                <c:pt idx="4">
                  <c:v>127451</c:v>
                </c:pt>
                <c:pt idx="5">
                  <c:v>87818.922000000006</c:v>
                </c:pt>
                <c:pt idx="6">
                  <c:v>96731.251499999998</c:v>
                </c:pt>
                <c:pt idx="7">
                  <c:v>93284.869900000005</c:v>
                </c:pt>
                <c:pt idx="8">
                  <c:v>94801.703399999999</c:v>
                </c:pt>
                <c:pt idx="9">
                  <c:v>148387.7922</c:v>
                </c:pt>
                <c:pt idx="10">
                  <c:v>100490.69979999999</c:v>
                </c:pt>
                <c:pt idx="11">
                  <c:v>147719.9075</c:v>
                </c:pt>
                <c:pt idx="12">
                  <c:v>199090.79759999999</c:v>
                </c:pt>
                <c:pt idx="13">
                  <c:v>224277.96779999998</c:v>
                </c:pt>
                <c:pt idx="14">
                  <c:v>179877.8432</c:v>
                </c:pt>
                <c:pt idx="15">
                  <c:v>193965.99479999999</c:v>
                </c:pt>
                <c:pt idx="16">
                  <c:v>193925.269</c:v>
                </c:pt>
                <c:pt idx="17">
                  <c:v>196748.52170000001</c:v>
                </c:pt>
                <c:pt idx="18">
                  <c:v>187653.45689999999</c:v>
                </c:pt>
                <c:pt idx="19">
                  <c:v>196382.06200000001</c:v>
                </c:pt>
                <c:pt idx="20">
                  <c:v>145297.53519999998</c:v>
                </c:pt>
                <c:pt idx="21">
                  <c:v>120730.74972000001</c:v>
                </c:pt>
                <c:pt idx="22">
                  <c:v>86995.378198000006</c:v>
                </c:pt>
                <c:pt idx="23">
                  <c:v>48274.740332260008</c:v>
                </c:pt>
                <c:pt idx="24">
                  <c:v>35596.975725711403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2EA-484D-A958-1ED52804C3B3}"/>
            </c:ext>
          </c:extLst>
        </c:ser>
        <c:ser>
          <c:idx val="4"/>
          <c:order val="3"/>
          <c:tx>
            <c:strRef>
              <c:f>'Data General'!$A$35</c:f>
              <c:strCache>
                <c:ptCount val="1"/>
                <c:pt idx="0">
                  <c:v>Carne ovina-caprina (Toneladas)</c:v>
                </c:pt>
              </c:strCache>
            </c:strRef>
          </c:tx>
          <c:cat>
            <c:strRef>
              <c:f>'Data General'!$C$2:$AA$2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2019*</c:v>
                </c:pt>
              </c:strCache>
            </c:strRef>
          </c:cat>
          <c:val>
            <c:numRef>
              <c:f>'Data General'!$C$35:$AA$35</c:f>
              <c:numCache>
                <c:formatCode>#,##0</c:formatCode>
                <c:ptCount val="25"/>
                <c:pt idx="0">
                  <c:v>6957</c:v>
                </c:pt>
                <c:pt idx="1">
                  <c:v>6691</c:v>
                </c:pt>
                <c:pt idx="2">
                  <c:v>8963</c:v>
                </c:pt>
                <c:pt idx="3">
                  <c:v>9005</c:v>
                </c:pt>
                <c:pt idx="4">
                  <c:v>7629</c:v>
                </c:pt>
                <c:pt idx="5">
                  <c:v>9729</c:v>
                </c:pt>
                <c:pt idx="6">
                  <c:v>6496</c:v>
                </c:pt>
                <c:pt idx="7">
                  <c:v>6876</c:v>
                </c:pt>
                <c:pt idx="8">
                  <c:v>7244</c:v>
                </c:pt>
                <c:pt idx="9">
                  <c:v>7450</c:v>
                </c:pt>
                <c:pt idx="10">
                  <c:v>7819</c:v>
                </c:pt>
                <c:pt idx="11">
                  <c:v>6797</c:v>
                </c:pt>
                <c:pt idx="12">
                  <c:v>6720</c:v>
                </c:pt>
                <c:pt idx="13">
                  <c:v>6788</c:v>
                </c:pt>
                <c:pt idx="14">
                  <c:v>11325</c:v>
                </c:pt>
                <c:pt idx="15">
                  <c:v>11312</c:v>
                </c:pt>
                <c:pt idx="16">
                  <c:v>5661</c:v>
                </c:pt>
                <c:pt idx="17">
                  <c:v>5725</c:v>
                </c:pt>
                <c:pt idx="18">
                  <c:v>12630</c:v>
                </c:pt>
                <c:pt idx="19">
                  <c:v>12124.8</c:v>
                </c:pt>
                <c:pt idx="20">
                  <c:v>10912.32</c:v>
                </c:pt>
                <c:pt idx="21">
                  <c:v>9930.2111999999997</c:v>
                </c:pt>
                <c:pt idx="22">
                  <c:v>8043.4710720000003</c:v>
                </c:pt>
                <c:pt idx="23">
                  <c:v>6434.7768576000008</c:v>
                </c:pt>
                <c:pt idx="24">
                  <c:v>3860.8661145600004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2EA-484D-A958-1ED52804C3B3}"/>
            </c:ext>
          </c:extLst>
        </c:ser>
        <c:dLbls/>
        <c:gapWidth val="30"/>
        <c:overlap val="100"/>
        <c:axId val="100688256"/>
        <c:axId val="100689792"/>
      </c:barChart>
      <c:catAx>
        <c:axId val="100688256"/>
        <c:scaling>
          <c:orientation val="minMax"/>
        </c:scaling>
        <c:axPos val="b"/>
        <c:numFmt formatCode="General" sourceLinked="1"/>
        <c:tickLblPos val="nextTo"/>
        <c:crossAx val="100689792"/>
        <c:crosses val="autoZero"/>
        <c:auto val="1"/>
        <c:lblAlgn val="ctr"/>
        <c:lblOffset val="100"/>
      </c:catAx>
      <c:valAx>
        <c:axId val="100689792"/>
        <c:scaling>
          <c:orientation val="minMax"/>
        </c:scaling>
        <c:axPos val="l"/>
        <c:majorGridlines/>
        <c:numFmt formatCode="0%" sourceLinked="1"/>
        <c:tickLblPos val="nextTo"/>
        <c:crossAx val="100688256"/>
        <c:crosses val="autoZero"/>
        <c:crossBetween val="between"/>
      </c:valAx>
    </c:plotArea>
    <c:legend>
      <c:legendPos val="b"/>
      <c:txPr>
        <a:bodyPr/>
        <a:lstStyle/>
        <a:p>
          <a:pPr>
            <a:defRPr sz="1400"/>
          </a:pPr>
          <a:endParaRPr lang="es-VE"/>
        </a:p>
      </c:txPr>
    </c:legend>
    <c:plotVisOnly val="1"/>
    <c:dispBlanksAs val="gap"/>
  </c:chart>
  <c:spPr>
    <a:noFill/>
    <a:ln>
      <a:noFill/>
    </a:ln>
  </c:sp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VE"/>
  <c:chart>
    <c:plotArea>
      <c:layout>
        <c:manualLayout>
          <c:layoutTarget val="inner"/>
          <c:xMode val="edge"/>
          <c:yMode val="edge"/>
          <c:x val="7.4175989405491499E-2"/>
          <c:y val="5.2775589200476147E-2"/>
          <c:w val="0.91766422117329438"/>
          <c:h val="0.80557431036730798"/>
        </c:manualLayout>
      </c:layout>
      <c:lineChart>
        <c:grouping val="standard"/>
        <c:ser>
          <c:idx val="0"/>
          <c:order val="0"/>
          <c:tx>
            <c:strRef>
              <c:f>'Gráfico PC Alim.Prot.Anim.'!$A$15</c:f>
              <c:strCache>
                <c:ptCount val="1"/>
                <c:pt idx="0">
                  <c:v>Matanza Clasificada (tm.)</c:v>
                </c:pt>
              </c:strCache>
            </c:strRef>
          </c:tx>
          <c:spPr>
            <a:ln w="50800">
              <a:solidFill>
                <a:srgbClr val="00FE73"/>
              </a:solidFill>
            </a:ln>
          </c:spPr>
          <c:marker>
            <c:symbol val="none"/>
          </c:marker>
          <c:dLbls>
            <c:dLbl>
              <c:idx val="2"/>
              <c:spPr/>
              <c:txPr>
                <a:bodyPr/>
                <a:lstStyle/>
                <a:p>
                  <a:pPr>
                    <a:defRPr sz="1200" b="1"/>
                  </a:pPr>
                  <a:endParaRPr lang="es-VE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84-420E-8400-E8F5653E80C1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1200" b="1"/>
                  </a:pPr>
                  <a:endParaRPr lang="es-VE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84-420E-8400-E8F5653E80C1}"/>
                </c:ext>
              </c:extLst>
            </c:dLbl>
            <c:dLbl>
              <c:idx val="24"/>
              <c:spPr/>
              <c:txPr>
                <a:bodyPr/>
                <a:lstStyle/>
                <a:p>
                  <a:pPr>
                    <a:defRPr sz="1200" b="1"/>
                  </a:pPr>
                  <a:endParaRPr lang="es-VE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84-420E-8400-E8F5653E80C1}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PC Alim.Prot.Anim.'!$B$14:$Z$14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'Gráfico PC Alim.Prot.Anim.'!$B$15:$Z$15</c:f>
              <c:numCache>
                <c:formatCode>0.0%</c:formatCode>
                <c:ptCount val="25"/>
                <c:pt idx="0">
                  <c:v>0.80900000000000005</c:v>
                </c:pt>
                <c:pt idx="1">
                  <c:v>0.81000000000000016</c:v>
                </c:pt>
                <c:pt idx="2">
                  <c:v>0.82</c:v>
                </c:pt>
                <c:pt idx="3">
                  <c:v>0.79</c:v>
                </c:pt>
                <c:pt idx="4">
                  <c:v>0.78</c:v>
                </c:pt>
                <c:pt idx="5">
                  <c:v>0.79500000000000004</c:v>
                </c:pt>
                <c:pt idx="6">
                  <c:v>0.78500000000000003</c:v>
                </c:pt>
                <c:pt idx="7">
                  <c:v>0.79339999999999999</c:v>
                </c:pt>
                <c:pt idx="8">
                  <c:v>0.81233999999999995</c:v>
                </c:pt>
                <c:pt idx="9">
                  <c:v>0.80235999999999996</c:v>
                </c:pt>
                <c:pt idx="10">
                  <c:v>0.804512</c:v>
                </c:pt>
                <c:pt idx="11">
                  <c:v>0.81018999999999997</c:v>
                </c:pt>
                <c:pt idx="12">
                  <c:v>0.79542999999999997</c:v>
                </c:pt>
                <c:pt idx="13">
                  <c:v>0.79014499999999988</c:v>
                </c:pt>
                <c:pt idx="14">
                  <c:v>0.78934560000000009</c:v>
                </c:pt>
                <c:pt idx="15">
                  <c:v>0.80002300000000015</c:v>
                </c:pt>
                <c:pt idx="16">
                  <c:v>0.76</c:v>
                </c:pt>
                <c:pt idx="17">
                  <c:v>0.78</c:v>
                </c:pt>
                <c:pt idx="18">
                  <c:v>0.79456000000000004</c:v>
                </c:pt>
                <c:pt idx="19">
                  <c:v>0.78945599999999994</c:v>
                </c:pt>
                <c:pt idx="20">
                  <c:v>0.77345600000000003</c:v>
                </c:pt>
                <c:pt idx="21">
                  <c:v>0.71230000000000004</c:v>
                </c:pt>
                <c:pt idx="22">
                  <c:v>0.65339999999999998</c:v>
                </c:pt>
                <c:pt idx="23">
                  <c:v>0.63449999999999995</c:v>
                </c:pt>
                <c:pt idx="24">
                  <c:v>0.55500000000000005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284-420E-8400-E8F5653E80C1}"/>
            </c:ext>
          </c:extLst>
        </c:ser>
        <c:ser>
          <c:idx val="1"/>
          <c:order val="1"/>
          <c:tx>
            <c:strRef>
              <c:f>'Gráfico PC Alim.Prot.Anim.'!$A$16</c:f>
              <c:strCache>
                <c:ptCount val="1"/>
                <c:pt idx="0">
                  <c:v>Matanza Informal (tm.)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2"/>
              <c:spPr/>
              <c:txPr>
                <a:bodyPr/>
                <a:lstStyle/>
                <a:p>
                  <a:pPr>
                    <a:defRPr sz="1200" b="1"/>
                  </a:pPr>
                  <a:endParaRPr lang="es-VE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84-420E-8400-E8F5653E80C1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1200" b="1"/>
                  </a:pPr>
                  <a:endParaRPr lang="es-VE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84-420E-8400-E8F5653E80C1}"/>
                </c:ext>
              </c:extLst>
            </c:dLbl>
            <c:dLbl>
              <c:idx val="24"/>
              <c:spPr/>
              <c:txPr>
                <a:bodyPr/>
                <a:lstStyle/>
                <a:p>
                  <a:pPr>
                    <a:defRPr sz="1200" b="1"/>
                  </a:pPr>
                  <a:endParaRPr lang="es-VE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284-420E-8400-E8F5653E80C1}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PC Alim.Prot.Anim.'!$B$14:$Z$14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'Gráfico PC Alim.Prot.Anim.'!$B$16:$Z$16</c:f>
              <c:numCache>
                <c:formatCode>0.0%</c:formatCode>
                <c:ptCount val="25"/>
                <c:pt idx="0">
                  <c:v>0.19099999999999995</c:v>
                </c:pt>
                <c:pt idx="1">
                  <c:v>0.18999999999999984</c:v>
                </c:pt>
                <c:pt idx="2">
                  <c:v>0.18000000000000005</c:v>
                </c:pt>
                <c:pt idx="3">
                  <c:v>0.20999999999999996</c:v>
                </c:pt>
                <c:pt idx="4">
                  <c:v>0.21999999999999997</c:v>
                </c:pt>
                <c:pt idx="5">
                  <c:v>0.20499999999999996</c:v>
                </c:pt>
                <c:pt idx="6">
                  <c:v>0.21499999999999997</c:v>
                </c:pt>
                <c:pt idx="7">
                  <c:v>0.20660000000000001</c:v>
                </c:pt>
                <c:pt idx="8">
                  <c:v>0.18766000000000005</c:v>
                </c:pt>
                <c:pt idx="9">
                  <c:v>0.19764000000000004</c:v>
                </c:pt>
                <c:pt idx="10">
                  <c:v>0.195488</c:v>
                </c:pt>
                <c:pt idx="11">
                  <c:v>0.18981000000000003</c:v>
                </c:pt>
                <c:pt idx="12">
                  <c:v>0.20457000000000003</c:v>
                </c:pt>
                <c:pt idx="13">
                  <c:v>0.20985500000000012</c:v>
                </c:pt>
                <c:pt idx="14">
                  <c:v>0.21065439999999991</c:v>
                </c:pt>
                <c:pt idx="15">
                  <c:v>0.19997699999999985</c:v>
                </c:pt>
                <c:pt idx="16">
                  <c:v>0.24</c:v>
                </c:pt>
                <c:pt idx="17">
                  <c:v>0.21999999999999997</c:v>
                </c:pt>
                <c:pt idx="18">
                  <c:v>0.20543999999999996</c:v>
                </c:pt>
                <c:pt idx="19">
                  <c:v>0.21054400000000006</c:v>
                </c:pt>
                <c:pt idx="20">
                  <c:v>0.22654399999999997</c:v>
                </c:pt>
                <c:pt idx="21">
                  <c:v>0.28769999999999996</c:v>
                </c:pt>
                <c:pt idx="22">
                  <c:v>0.34660000000000002</c:v>
                </c:pt>
                <c:pt idx="23">
                  <c:v>0.36550000000000005</c:v>
                </c:pt>
                <c:pt idx="24">
                  <c:v>0.44499999999999995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284-420E-8400-E8F5653E80C1}"/>
            </c:ext>
          </c:extLst>
        </c:ser>
        <c:dLbls/>
        <c:marker val="1"/>
        <c:axId val="99719040"/>
        <c:axId val="99720576"/>
      </c:lineChart>
      <c:catAx>
        <c:axId val="997190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s-VE"/>
          </a:p>
        </c:txPr>
        <c:crossAx val="99720576"/>
        <c:crosses val="autoZero"/>
        <c:auto val="1"/>
        <c:lblAlgn val="ctr"/>
        <c:lblOffset val="100"/>
      </c:catAx>
      <c:valAx>
        <c:axId val="99720576"/>
        <c:scaling>
          <c:orientation val="minMax"/>
        </c:scaling>
        <c:axPos val="l"/>
        <c:majorGridlines/>
        <c:numFmt formatCode="0.0%" sourceLinked="1"/>
        <c:tickLblPos val="nextTo"/>
        <c:txPr>
          <a:bodyPr/>
          <a:lstStyle/>
          <a:p>
            <a:pPr>
              <a:defRPr sz="1100"/>
            </a:pPr>
            <a:endParaRPr lang="es-VE"/>
          </a:p>
        </c:txPr>
        <c:crossAx val="99719040"/>
        <c:crosses val="autoZero"/>
        <c:crossBetween val="between"/>
      </c:valAx>
    </c:plotArea>
    <c:legend>
      <c:legendPos val="b"/>
      <c:txPr>
        <a:bodyPr/>
        <a:lstStyle/>
        <a:p>
          <a:pPr>
            <a:defRPr sz="1400" b="1"/>
          </a:pPr>
          <a:endParaRPr lang="es-VE"/>
        </a:p>
      </c:txPr>
    </c:legend>
    <c:plotVisOnly val="1"/>
    <c:dispBlanksAs val="gap"/>
  </c:chart>
  <c:spPr>
    <a:noFill/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VE"/>
  <c:chart>
    <c:plotArea>
      <c:layout/>
      <c:lineChart>
        <c:grouping val="standard"/>
        <c:ser>
          <c:idx val="0"/>
          <c:order val="0"/>
          <c:tx>
            <c:strRef>
              <c:f>'Gráfico PC Alim.Prot.Anim.'!$A$19</c:f>
              <c:strCache>
                <c:ptCount val="1"/>
                <c:pt idx="0">
                  <c:v>Matanza de Porcinos</c:v>
                </c:pt>
              </c:strCache>
            </c:strRef>
          </c:tx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4660723724895111E-2"/>
                  <c:y val="2.0218580365911728E-2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es-VE"/>
                </a:p>
              </c:txPr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FE-406F-893E-206AFFD6B61C}"/>
                </c:ext>
              </c:extLst>
            </c:dLbl>
            <c:dLbl>
              <c:idx val="19"/>
              <c:spPr/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es-VE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FE-406F-893E-206AFFD6B61C}"/>
                </c:ext>
              </c:extLst>
            </c:dLbl>
            <c:dLbl>
              <c:idx val="24"/>
              <c:layout>
                <c:manualLayout>
                  <c:x val="-5.8642894899580402E-3"/>
                  <c:y val="-1.4153006256138211E-2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es-VE"/>
                </a:p>
              </c:txPr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FE-406F-893E-206AFFD6B61C}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es-VE"/>
              </a:p>
            </c:txPr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PC Alim.Prot.Anim.'!$B$18:$Z$18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'Gráfico PC Alim.Prot.Anim.'!$B$19:$Z$19</c:f>
              <c:numCache>
                <c:formatCode>#,##0</c:formatCode>
                <c:ptCount val="25"/>
                <c:pt idx="0">
                  <c:v>130578</c:v>
                </c:pt>
                <c:pt idx="1">
                  <c:v>129243</c:v>
                </c:pt>
                <c:pt idx="2">
                  <c:v>123858</c:v>
                </c:pt>
                <c:pt idx="3">
                  <c:v>109552</c:v>
                </c:pt>
                <c:pt idx="4">
                  <c:v>117681</c:v>
                </c:pt>
                <c:pt idx="5">
                  <c:v>78279.922000000006</c:v>
                </c:pt>
                <c:pt idx="6">
                  <c:v>86693.251499999998</c:v>
                </c:pt>
                <c:pt idx="7">
                  <c:v>83331.869900000005</c:v>
                </c:pt>
                <c:pt idx="8">
                  <c:v>84050.703399999999</c:v>
                </c:pt>
                <c:pt idx="9">
                  <c:v>122614.7922</c:v>
                </c:pt>
                <c:pt idx="10">
                  <c:v>89532.699799999988</c:v>
                </c:pt>
                <c:pt idx="11">
                  <c:v>97489.907500000001</c:v>
                </c:pt>
                <c:pt idx="12">
                  <c:v>109841.79759999999</c:v>
                </c:pt>
                <c:pt idx="13">
                  <c:v>119045.96779999998</c:v>
                </c:pt>
                <c:pt idx="14">
                  <c:v>112588.8432</c:v>
                </c:pt>
                <c:pt idx="15">
                  <c:v>144686.99479999999</c:v>
                </c:pt>
                <c:pt idx="16">
                  <c:v>155120.269</c:v>
                </c:pt>
                <c:pt idx="17">
                  <c:v>176981.52170000001</c:v>
                </c:pt>
                <c:pt idx="18">
                  <c:v>171011.45689999999</c:v>
                </c:pt>
                <c:pt idx="19">
                  <c:v>181237.842</c:v>
                </c:pt>
                <c:pt idx="20">
                  <c:v>131667.73719999997</c:v>
                </c:pt>
                <c:pt idx="21">
                  <c:v>108600.2295</c:v>
                </c:pt>
                <c:pt idx="22">
                  <c:v>76077.91</c:v>
                </c:pt>
                <c:pt idx="23">
                  <c:v>38776.543000000005</c:v>
                </c:pt>
                <c:pt idx="24">
                  <c:v>27143.580100000003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1AFE-406F-893E-206AFFD6B61C}"/>
            </c:ext>
          </c:extLst>
        </c:ser>
        <c:ser>
          <c:idx val="1"/>
          <c:order val="1"/>
          <c:tx>
            <c:strRef>
              <c:f>'Gráfico PC Alim.Prot.Anim.'!$A$20</c:f>
              <c:strCache>
                <c:ptCount val="1"/>
                <c:pt idx="0">
                  <c:v>Matanza de Pollos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7965496737065479E-3"/>
                  <c:y val="2.4262296439094076E-2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es-VE"/>
                </a:p>
              </c:txPr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FE-406F-893E-206AFFD6B61C}"/>
                </c:ext>
              </c:extLst>
            </c:dLbl>
            <c:dLbl>
              <c:idx val="19"/>
              <c:spPr/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es-VE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FE-406F-893E-206AFFD6B61C}"/>
                </c:ext>
              </c:extLst>
            </c:dLbl>
            <c:dLbl>
              <c:idx val="24"/>
              <c:layout>
                <c:manualLayout>
                  <c:x val="0"/>
                  <c:y val="-2.8306012512276428E-2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es-VE"/>
                </a:p>
              </c:txPr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AFE-406F-893E-206AFFD6B61C}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es-VE"/>
              </a:p>
            </c:txPr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PC Alim.Prot.Anim.'!$B$18:$Z$18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'Gráfico PC Alim.Prot.Anim.'!$B$20:$Z$20</c:f>
              <c:numCache>
                <c:formatCode>#,##0</c:formatCode>
                <c:ptCount val="25"/>
                <c:pt idx="0">
                  <c:v>420224</c:v>
                </c:pt>
                <c:pt idx="1">
                  <c:v>451683</c:v>
                </c:pt>
                <c:pt idx="2">
                  <c:v>454322</c:v>
                </c:pt>
                <c:pt idx="3">
                  <c:v>488988.98050000001</c:v>
                </c:pt>
                <c:pt idx="4">
                  <c:v>508574.42535000003</c:v>
                </c:pt>
                <c:pt idx="5">
                  <c:v>590338.30900000001</c:v>
                </c:pt>
                <c:pt idx="6">
                  <c:v>672158.18350000004</c:v>
                </c:pt>
                <c:pt idx="7">
                  <c:v>764431.69063999993</c:v>
                </c:pt>
                <c:pt idx="8">
                  <c:v>601094.04372000007</c:v>
                </c:pt>
                <c:pt idx="9">
                  <c:v>754955.43400000001</c:v>
                </c:pt>
                <c:pt idx="10">
                  <c:v>819792.55099999998</c:v>
                </c:pt>
                <c:pt idx="11">
                  <c:v>881484.97529999993</c:v>
                </c:pt>
                <c:pt idx="12">
                  <c:v>946363.10640000005</c:v>
                </c:pt>
                <c:pt idx="13">
                  <c:v>1010635.287</c:v>
                </c:pt>
                <c:pt idx="14">
                  <c:v>1062403.5114</c:v>
                </c:pt>
                <c:pt idx="15">
                  <c:v>1061108.0892</c:v>
                </c:pt>
                <c:pt idx="16">
                  <c:v>1102769.067</c:v>
                </c:pt>
                <c:pt idx="17">
                  <c:v>1118823.6831000003</c:v>
                </c:pt>
                <c:pt idx="18">
                  <c:v>1151660</c:v>
                </c:pt>
                <c:pt idx="19">
                  <c:v>1371366.3377999999</c:v>
                </c:pt>
                <c:pt idx="20">
                  <c:v>975566.07143999997</c:v>
                </c:pt>
                <c:pt idx="21">
                  <c:v>878110.42709999997</c:v>
                </c:pt>
                <c:pt idx="22">
                  <c:v>413319.80660000001</c:v>
                </c:pt>
                <c:pt idx="23">
                  <c:v>213566.61809999999</c:v>
                </c:pt>
                <c:pt idx="24">
                  <c:v>146498.23439999999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1AFE-406F-893E-206AFFD6B61C}"/>
            </c:ext>
          </c:extLst>
        </c:ser>
        <c:dLbls/>
        <c:marker val="1"/>
        <c:axId val="99854592"/>
        <c:axId val="99868672"/>
      </c:lineChart>
      <c:catAx>
        <c:axId val="9985459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s-VE"/>
          </a:p>
        </c:txPr>
        <c:crossAx val="99868672"/>
        <c:crosses val="autoZero"/>
        <c:auto val="1"/>
        <c:lblAlgn val="ctr"/>
        <c:lblOffset val="100"/>
      </c:catAx>
      <c:valAx>
        <c:axId val="99868672"/>
        <c:scaling>
          <c:orientation val="minMax"/>
        </c:scaling>
        <c:axPos val="l"/>
        <c:majorGridlines/>
        <c:numFmt formatCode="#,##0" sourceLinked="1"/>
        <c:tickLblPos val="nextTo"/>
        <c:crossAx val="99854592"/>
        <c:crosses val="autoZero"/>
        <c:crossBetween val="between"/>
      </c:valAx>
    </c:plotArea>
    <c:legend>
      <c:legendPos val="b"/>
      <c:txPr>
        <a:bodyPr/>
        <a:lstStyle/>
        <a:p>
          <a:pPr>
            <a:defRPr sz="1600" b="1"/>
          </a:pPr>
          <a:endParaRPr lang="es-VE"/>
        </a:p>
      </c:txPr>
    </c:legend>
    <c:plotVisOnly val="1"/>
    <c:dispBlanksAs val="gap"/>
  </c:chart>
  <c:spPr>
    <a:noFill/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VE"/>
  <c:chart>
    <c:plotArea>
      <c:layout/>
      <c:barChart>
        <c:barDir val="col"/>
        <c:grouping val="stacked"/>
        <c:ser>
          <c:idx val="0"/>
          <c:order val="0"/>
          <c:tx>
            <c:strRef>
              <c:f>'Gráfico PC Alim.Prot.Anim.'!$A$23</c:f>
              <c:strCache>
                <c:ptCount val="1"/>
                <c:pt idx="0">
                  <c:v>Lacteos Origen Nacional (MM lts)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PC Alim.Prot.Anim.'!$B$22:$Z$22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'Gráfico PC Alim.Prot.Anim.'!$B$23:$Z$23</c:f>
              <c:numCache>
                <c:formatCode>#,##0</c:formatCode>
                <c:ptCount val="25"/>
                <c:pt idx="0">
                  <c:v>1344</c:v>
                </c:pt>
                <c:pt idx="1">
                  <c:v>1371</c:v>
                </c:pt>
                <c:pt idx="2">
                  <c:v>1431</c:v>
                </c:pt>
                <c:pt idx="3">
                  <c:v>1440</c:v>
                </c:pt>
                <c:pt idx="4">
                  <c:v>1311</c:v>
                </c:pt>
                <c:pt idx="5">
                  <c:v>1372</c:v>
                </c:pt>
                <c:pt idx="6">
                  <c:v>1358</c:v>
                </c:pt>
                <c:pt idx="7">
                  <c:v>1347</c:v>
                </c:pt>
                <c:pt idx="8">
                  <c:v>1201</c:v>
                </c:pt>
                <c:pt idx="9">
                  <c:v>1200</c:v>
                </c:pt>
                <c:pt idx="10">
                  <c:v>1307</c:v>
                </c:pt>
                <c:pt idx="11">
                  <c:v>1338</c:v>
                </c:pt>
                <c:pt idx="12">
                  <c:v>1420</c:v>
                </c:pt>
                <c:pt idx="13">
                  <c:v>1450</c:v>
                </c:pt>
                <c:pt idx="14">
                  <c:v>1490</c:v>
                </c:pt>
                <c:pt idx="15">
                  <c:v>1530</c:v>
                </c:pt>
                <c:pt idx="16">
                  <c:v>1520</c:v>
                </c:pt>
                <c:pt idx="17">
                  <c:v>1570</c:v>
                </c:pt>
                <c:pt idx="18">
                  <c:v>1620</c:v>
                </c:pt>
                <c:pt idx="19">
                  <c:v>1650</c:v>
                </c:pt>
                <c:pt idx="20">
                  <c:v>1732.5</c:v>
                </c:pt>
                <c:pt idx="21">
                  <c:v>1645.875</c:v>
                </c:pt>
                <c:pt idx="22">
                  <c:v>1563.58125</c:v>
                </c:pt>
                <c:pt idx="23">
                  <c:v>1485.4021874999999</c:v>
                </c:pt>
                <c:pt idx="24">
                  <c:v>1455.6941437499997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CD-4E73-9391-16B3B0B0A232}"/>
            </c:ext>
          </c:extLst>
        </c:ser>
        <c:ser>
          <c:idx val="1"/>
          <c:order val="1"/>
          <c:tx>
            <c:strRef>
              <c:f>'Gráfico PC Alim.Prot.Anim.'!$A$24</c:f>
              <c:strCache>
                <c:ptCount val="1"/>
                <c:pt idx="0">
                  <c:v>Lacteos Origen Importado (MM lts)</c:v>
                </c:pt>
              </c:strCache>
            </c:strRef>
          </c:tx>
          <c:spPr>
            <a:solidFill>
              <a:srgbClr val="FFC00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PC Alim.Prot.Anim.'!$B$22:$Z$22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'Gráfico PC Alim.Prot.Anim.'!$B$24:$Z$24</c:f>
              <c:numCache>
                <c:formatCode>#,##0</c:formatCode>
                <c:ptCount val="25"/>
                <c:pt idx="0">
                  <c:v>534.6</c:v>
                </c:pt>
                <c:pt idx="1">
                  <c:v>663</c:v>
                </c:pt>
                <c:pt idx="2">
                  <c:v>442</c:v>
                </c:pt>
                <c:pt idx="3">
                  <c:v>671.5</c:v>
                </c:pt>
                <c:pt idx="4">
                  <c:v>680</c:v>
                </c:pt>
                <c:pt idx="5">
                  <c:v>621</c:v>
                </c:pt>
                <c:pt idx="6">
                  <c:v>559</c:v>
                </c:pt>
                <c:pt idx="7">
                  <c:v>467</c:v>
                </c:pt>
                <c:pt idx="8">
                  <c:v>594</c:v>
                </c:pt>
                <c:pt idx="9">
                  <c:v>491</c:v>
                </c:pt>
                <c:pt idx="10">
                  <c:v>500</c:v>
                </c:pt>
                <c:pt idx="11">
                  <c:v>760</c:v>
                </c:pt>
                <c:pt idx="12">
                  <c:v>650</c:v>
                </c:pt>
                <c:pt idx="13">
                  <c:v>1746</c:v>
                </c:pt>
                <c:pt idx="14">
                  <c:v>1134</c:v>
                </c:pt>
                <c:pt idx="15">
                  <c:v>1073</c:v>
                </c:pt>
                <c:pt idx="16">
                  <c:v>1099</c:v>
                </c:pt>
                <c:pt idx="17">
                  <c:v>1226</c:v>
                </c:pt>
                <c:pt idx="18">
                  <c:v>1287.3</c:v>
                </c:pt>
                <c:pt idx="19">
                  <c:v>643.65</c:v>
                </c:pt>
                <c:pt idx="20">
                  <c:v>514.91999999999996</c:v>
                </c:pt>
                <c:pt idx="21">
                  <c:v>463.428</c:v>
                </c:pt>
                <c:pt idx="22">
                  <c:v>278.05680000000001</c:v>
                </c:pt>
                <c:pt idx="23">
                  <c:v>139.0284</c:v>
                </c:pt>
                <c:pt idx="24">
                  <c:v>133.467264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CD-4E73-9391-16B3B0B0A232}"/>
            </c:ext>
          </c:extLst>
        </c:ser>
        <c:dLbls/>
        <c:gapWidth val="10"/>
        <c:overlap val="100"/>
        <c:axId val="99776384"/>
        <c:axId val="99777920"/>
      </c:barChart>
      <c:catAx>
        <c:axId val="9977638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s-VE"/>
          </a:p>
        </c:txPr>
        <c:crossAx val="99777920"/>
        <c:crosses val="autoZero"/>
        <c:auto val="1"/>
        <c:lblAlgn val="ctr"/>
        <c:lblOffset val="100"/>
      </c:catAx>
      <c:valAx>
        <c:axId val="99777920"/>
        <c:scaling>
          <c:orientation val="minMax"/>
        </c:scaling>
        <c:axPos val="l"/>
        <c:majorGridlines/>
        <c:numFmt formatCode="#,##0" sourceLinked="1"/>
        <c:tickLblPos val="nextTo"/>
        <c:crossAx val="99776384"/>
        <c:crosses val="autoZero"/>
        <c:crossBetween val="between"/>
      </c:valAx>
    </c:plotArea>
    <c:legend>
      <c:legendPos val="b"/>
      <c:txPr>
        <a:bodyPr/>
        <a:lstStyle/>
        <a:p>
          <a:pPr>
            <a:defRPr sz="1200"/>
          </a:pPr>
          <a:endParaRPr lang="es-VE"/>
        </a:p>
      </c:txPr>
    </c:legend>
    <c:plotVisOnly val="1"/>
    <c:dispBlanksAs val="gap"/>
  </c:chart>
  <c:spPr>
    <a:noFill/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VE"/>
  <c:chart>
    <c:plotArea>
      <c:layout/>
      <c:barChart>
        <c:barDir val="col"/>
        <c:grouping val="stacked"/>
        <c:ser>
          <c:idx val="0"/>
          <c:order val="0"/>
          <c:tx>
            <c:strRef>
              <c:f>'Gráfico PC Alim.Prot.Anim.'!$A$27</c:f>
              <c:strCache>
                <c:ptCount val="1"/>
                <c:pt idx="0">
                  <c:v>Leche Completa (tm.)</c:v>
                </c:pt>
              </c:strCache>
            </c:strRef>
          </c:tx>
          <c:spPr>
            <a:solidFill>
              <a:srgbClr val="00B05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PC Alim.Prot.Anim.'!$B$26:$Z$26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'Gráfico PC Alim.Prot.Anim.'!$B$27:$Z$27</c:f>
              <c:numCache>
                <c:formatCode>#,##0</c:formatCode>
                <c:ptCount val="25"/>
                <c:pt idx="0">
                  <c:v>62.231999999999999</c:v>
                </c:pt>
                <c:pt idx="1">
                  <c:v>66.320999999999998</c:v>
                </c:pt>
                <c:pt idx="2">
                  <c:v>51.841999999999999</c:v>
                </c:pt>
                <c:pt idx="3">
                  <c:v>51.841999999999999</c:v>
                </c:pt>
                <c:pt idx="4">
                  <c:v>57.997</c:v>
                </c:pt>
                <c:pt idx="5">
                  <c:v>64.757999999999996</c:v>
                </c:pt>
                <c:pt idx="6">
                  <c:v>54.567999999999998</c:v>
                </c:pt>
                <c:pt idx="7">
                  <c:v>40.006</c:v>
                </c:pt>
                <c:pt idx="8">
                  <c:v>85.753</c:v>
                </c:pt>
                <c:pt idx="9">
                  <c:v>104.815</c:v>
                </c:pt>
                <c:pt idx="10">
                  <c:v>46.161000000000001</c:v>
                </c:pt>
                <c:pt idx="11">
                  <c:v>61.042000000000002</c:v>
                </c:pt>
                <c:pt idx="12">
                  <c:v>107.905</c:v>
                </c:pt>
                <c:pt idx="13">
                  <c:v>282.48599999999999</c:v>
                </c:pt>
                <c:pt idx="14">
                  <c:v>225.55199999999999</c:v>
                </c:pt>
                <c:pt idx="15">
                  <c:v>142.96</c:v>
                </c:pt>
                <c:pt idx="16">
                  <c:v>151.197</c:v>
                </c:pt>
                <c:pt idx="17">
                  <c:v>196.29900000000001</c:v>
                </c:pt>
                <c:pt idx="18">
                  <c:v>143.059</c:v>
                </c:pt>
                <c:pt idx="19">
                  <c:v>135.14699999999999</c:v>
                </c:pt>
                <c:pt idx="20">
                  <c:v>195.46899999999999</c:v>
                </c:pt>
                <c:pt idx="21">
                  <c:v>49.503999999999998</c:v>
                </c:pt>
                <c:pt idx="22">
                  <c:v>63.247999999999998</c:v>
                </c:pt>
                <c:pt idx="23">
                  <c:v>42</c:v>
                </c:pt>
                <c:pt idx="24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54-462A-A97F-C473847249AB}"/>
            </c:ext>
          </c:extLst>
        </c:ser>
        <c:ser>
          <c:idx val="1"/>
          <c:order val="1"/>
          <c:tx>
            <c:strRef>
              <c:f>'Gráfico PC Alim.Prot.Anim.'!$A$28</c:f>
              <c:strCache>
                <c:ptCount val="1"/>
                <c:pt idx="0">
                  <c:v>Leche Descremada (tm.)</c:v>
                </c:pt>
              </c:strCache>
            </c:strRef>
          </c:tx>
          <c:cat>
            <c:numRef>
              <c:f>'Gráfico PC Alim.Prot.Anim.'!$B$26:$Z$26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'Gráfico PC Alim.Prot.Anim.'!$B$28:$Z$28</c:f>
              <c:numCache>
                <c:formatCode>#,##0</c:formatCode>
                <c:ptCount val="25"/>
                <c:pt idx="0" formatCode="General">
                  <c:v>0</c:v>
                </c:pt>
                <c:pt idx="1">
                  <c:v>0</c:v>
                </c:pt>
                <c:pt idx="2">
                  <c:v>5.12</c:v>
                </c:pt>
                <c:pt idx="3">
                  <c:v>4.9870000000000001</c:v>
                </c:pt>
                <c:pt idx="4">
                  <c:v>4.3650000000000002</c:v>
                </c:pt>
                <c:pt idx="5">
                  <c:v>5.23</c:v>
                </c:pt>
                <c:pt idx="6">
                  <c:v>5.1340000000000003</c:v>
                </c:pt>
                <c:pt idx="7">
                  <c:v>5.6749999999999998</c:v>
                </c:pt>
                <c:pt idx="8">
                  <c:v>5.234</c:v>
                </c:pt>
                <c:pt idx="9">
                  <c:v>6.3946171656000006</c:v>
                </c:pt>
                <c:pt idx="10">
                  <c:v>6.4749060000000007</c:v>
                </c:pt>
                <c:pt idx="11">
                  <c:v>5.8970000000000002</c:v>
                </c:pt>
                <c:pt idx="12">
                  <c:v>6.1097999999999999</c:v>
                </c:pt>
                <c:pt idx="13">
                  <c:v>6.9080000000000004</c:v>
                </c:pt>
                <c:pt idx="14">
                  <c:v>7.0122999999999998</c:v>
                </c:pt>
                <c:pt idx="15">
                  <c:v>4.367</c:v>
                </c:pt>
                <c:pt idx="16">
                  <c:v>3.0750000000000002</c:v>
                </c:pt>
                <c:pt idx="17">
                  <c:v>7.7030000000000003</c:v>
                </c:pt>
                <c:pt idx="18">
                  <c:v>5.1109999999999998</c:v>
                </c:pt>
                <c:pt idx="19">
                  <c:v>8.5779999999999994</c:v>
                </c:pt>
                <c:pt idx="20">
                  <c:v>0.30299999999999999</c:v>
                </c:pt>
                <c:pt idx="21">
                  <c:v>1.6919999999999999</c:v>
                </c:pt>
                <c:pt idx="22">
                  <c:v>28.599</c:v>
                </c:pt>
                <c:pt idx="23">
                  <c:v>15</c:v>
                </c:pt>
                <c:pt idx="2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54-462A-A97F-C473847249AB}"/>
            </c:ext>
          </c:extLst>
        </c:ser>
        <c:ser>
          <c:idx val="2"/>
          <c:order val="2"/>
          <c:tx>
            <c:strRef>
              <c:f>'Gráfico PC Alim.Prot.Anim.'!$A$29</c:f>
              <c:strCache>
                <c:ptCount val="1"/>
                <c:pt idx="0">
                  <c:v>Sueros (tm.)</c:v>
                </c:pt>
              </c:strCache>
            </c:strRef>
          </c:tx>
          <c:cat>
            <c:numRef>
              <c:f>'Gráfico PC Alim.Prot.Anim.'!$B$26:$Z$26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'Gráfico PC Alim.Prot.Anim.'!$B$29:$Z$29</c:f>
              <c:numCache>
                <c:formatCode>#,##0</c:formatCode>
                <c:ptCount val="25"/>
                <c:pt idx="0" formatCode="General">
                  <c:v>1</c:v>
                </c:pt>
                <c:pt idx="1">
                  <c:v>1</c:v>
                </c:pt>
                <c:pt idx="2">
                  <c:v>0.87649999999999995</c:v>
                </c:pt>
                <c:pt idx="3">
                  <c:v>0.956068761401075</c:v>
                </c:pt>
                <c:pt idx="4">
                  <c:v>0.88009207952667567</c:v>
                </c:pt>
                <c:pt idx="5">
                  <c:v>0.79507476195034987</c:v>
                </c:pt>
                <c:pt idx="6">
                  <c:v>0.87115300215482017</c:v>
                </c:pt>
                <c:pt idx="7">
                  <c:v>0.87115213100268929</c:v>
                </c:pt>
                <c:pt idx="8">
                  <c:v>0.88008943925835792</c:v>
                </c:pt>
                <c:pt idx="9">
                  <c:v>0.88561568110847477</c:v>
                </c:pt>
                <c:pt idx="10">
                  <c:v>0.88442612796636011</c:v>
                </c:pt>
                <c:pt idx="11">
                  <c:v>0.83792148552000001</c:v>
                </c:pt>
                <c:pt idx="12">
                  <c:v>0.8758456</c:v>
                </c:pt>
                <c:pt idx="13">
                  <c:v>0.95609949999999999</c:v>
                </c:pt>
                <c:pt idx="14">
                  <c:v>1.5677456000000001</c:v>
                </c:pt>
                <c:pt idx="15">
                  <c:v>2.2896548000000001</c:v>
                </c:pt>
                <c:pt idx="16">
                  <c:v>2.7568768000000001</c:v>
                </c:pt>
                <c:pt idx="17">
                  <c:v>3.4565429999999999</c:v>
                </c:pt>
                <c:pt idx="18">
                  <c:v>3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454-462A-A97F-C473847249AB}"/>
            </c:ext>
          </c:extLst>
        </c:ser>
        <c:ser>
          <c:idx val="3"/>
          <c:order val="3"/>
          <c:tx>
            <c:strRef>
              <c:f>'Gráfico PC Alim.Prot.Anim.'!$A$30</c:f>
              <c:strCache>
                <c:ptCount val="1"/>
                <c:pt idx="0">
                  <c:v>Formulas Infantiles (tm.)</c:v>
                </c:pt>
              </c:strCache>
            </c:strRef>
          </c:tx>
          <c:cat>
            <c:numRef>
              <c:f>'Gráfico PC Alim.Prot.Anim.'!$B$26:$Z$26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'Gráfico PC Alim.Prot.Anim.'!$B$30:$Z$30</c:f>
              <c:numCache>
                <c:formatCode>#,##0</c:formatCode>
                <c:ptCount val="25"/>
                <c:pt idx="0" formatCode="General">
                  <c:v>1</c:v>
                </c:pt>
                <c:pt idx="1">
                  <c:v>1</c:v>
                </c:pt>
                <c:pt idx="2">
                  <c:v>1.1000000000000001</c:v>
                </c:pt>
                <c:pt idx="3">
                  <c:v>1.25</c:v>
                </c:pt>
                <c:pt idx="4">
                  <c:v>1.3</c:v>
                </c:pt>
                <c:pt idx="5">
                  <c:v>1.1499999999999999</c:v>
                </c:pt>
                <c:pt idx="6">
                  <c:v>1.2</c:v>
                </c:pt>
                <c:pt idx="7">
                  <c:v>1.3</c:v>
                </c:pt>
                <c:pt idx="8">
                  <c:v>1.2</c:v>
                </c:pt>
                <c:pt idx="9">
                  <c:v>1.6</c:v>
                </c:pt>
                <c:pt idx="10">
                  <c:v>1.5</c:v>
                </c:pt>
                <c:pt idx="11">
                  <c:v>3</c:v>
                </c:pt>
                <c:pt idx="12">
                  <c:v>5.4</c:v>
                </c:pt>
                <c:pt idx="13">
                  <c:v>9.8000000000000007</c:v>
                </c:pt>
                <c:pt idx="14">
                  <c:v>10.5</c:v>
                </c:pt>
                <c:pt idx="15">
                  <c:v>13.2</c:v>
                </c:pt>
                <c:pt idx="16">
                  <c:v>14.8</c:v>
                </c:pt>
                <c:pt idx="17">
                  <c:v>15.2</c:v>
                </c:pt>
                <c:pt idx="18">
                  <c:v>15.35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454-462A-A97F-C473847249AB}"/>
            </c:ext>
          </c:extLst>
        </c:ser>
        <c:ser>
          <c:idx val="4"/>
          <c:order val="4"/>
          <c:tx>
            <c:strRef>
              <c:f>'Gráfico PC Alim.Prot.Anim.'!$A$31</c:f>
              <c:strCache>
                <c:ptCount val="1"/>
                <c:pt idx="0">
                  <c:v>Quesos (tm.)</c:v>
                </c:pt>
              </c:strCache>
            </c:strRef>
          </c:tx>
          <c:cat>
            <c:numRef>
              <c:f>'Gráfico PC Alim.Prot.Anim.'!$B$26:$Z$26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'Gráfico PC Alim.Prot.Anim.'!$B$31:$Z$31</c:f>
              <c:numCache>
                <c:formatCode>#,##0</c:formatCode>
                <c:ptCount val="25"/>
                <c:pt idx="0" formatCode="General">
                  <c:v>2</c:v>
                </c:pt>
                <c:pt idx="1">
                  <c:v>2</c:v>
                </c:pt>
                <c:pt idx="2">
                  <c:v>2.2243106344319012</c:v>
                </c:pt>
                <c:pt idx="3">
                  <c:v>2.3247879705176753</c:v>
                </c:pt>
                <c:pt idx="4">
                  <c:v>2.3511763988299434</c:v>
                </c:pt>
                <c:pt idx="5">
                  <c:v>2.4277726251535374</c:v>
                </c:pt>
                <c:pt idx="6">
                  <c:v>2.4315269026912927</c:v>
                </c:pt>
                <c:pt idx="7">
                  <c:v>2.5413646843488502</c:v>
                </c:pt>
                <c:pt idx="8">
                  <c:v>2.5702114525869599</c:v>
                </c:pt>
                <c:pt idx="9">
                  <c:v>2.5690392000000002</c:v>
                </c:pt>
                <c:pt idx="10">
                  <c:v>2.4569999999999999</c:v>
                </c:pt>
                <c:pt idx="11">
                  <c:v>2.7650000000000001</c:v>
                </c:pt>
                <c:pt idx="12">
                  <c:v>2.456</c:v>
                </c:pt>
                <c:pt idx="13">
                  <c:v>3.456</c:v>
                </c:pt>
                <c:pt idx="14">
                  <c:v>5.5670000000000002</c:v>
                </c:pt>
                <c:pt idx="15">
                  <c:v>10.236000000000001</c:v>
                </c:pt>
                <c:pt idx="16">
                  <c:v>23.434999999999999</c:v>
                </c:pt>
                <c:pt idx="17">
                  <c:v>35.756</c:v>
                </c:pt>
                <c:pt idx="18">
                  <c:v>29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454-462A-A97F-C473847249AB}"/>
            </c:ext>
          </c:extLst>
        </c:ser>
        <c:dLbls/>
        <c:gapWidth val="10"/>
        <c:overlap val="100"/>
        <c:axId val="100013952"/>
        <c:axId val="100015488"/>
      </c:barChart>
      <c:catAx>
        <c:axId val="10001395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s-VE"/>
          </a:p>
        </c:txPr>
        <c:crossAx val="100015488"/>
        <c:crosses val="autoZero"/>
        <c:auto val="1"/>
        <c:lblAlgn val="ctr"/>
        <c:lblOffset val="100"/>
      </c:catAx>
      <c:valAx>
        <c:axId val="100015488"/>
        <c:scaling>
          <c:orientation val="minMax"/>
        </c:scaling>
        <c:axPos val="l"/>
        <c:majorGridlines/>
        <c:numFmt formatCode="#,##0" sourceLinked="1"/>
        <c:tickLblPos val="nextTo"/>
        <c:crossAx val="100013952"/>
        <c:crosses val="autoZero"/>
        <c:crossBetween val="between"/>
      </c:valAx>
    </c:plotArea>
    <c:legend>
      <c:legendPos val="b"/>
      <c:txPr>
        <a:bodyPr/>
        <a:lstStyle/>
        <a:p>
          <a:pPr>
            <a:defRPr sz="1200"/>
          </a:pPr>
          <a:endParaRPr lang="es-VE"/>
        </a:p>
      </c:txPr>
    </c:legend>
    <c:plotVisOnly val="1"/>
    <c:dispBlanksAs val="gap"/>
  </c:chart>
  <c:spPr>
    <a:noFill/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VE"/>
  <c:chart>
    <c:title>
      <c:tx>
        <c:rich>
          <a:bodyPr/>
          <a:lstStyle/>
          <a:p>
            <a:pPr>
              <a:defRPr/>
            </a:pPr>
            <a:r>
              <a:rPr lang="es-VE"/>
              <a:t>Disponibilidad de Quesos y Otros Lacteos</a:t>
            </a:r>
            <a:br>
              <a:rPr lang="es-VE"/>
            </a:br>
            <a:r>
              <a:rPr lang="es-VE"/>
              <a:t>1995-2019 (Equiv MM Lt)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'Gráfico PC Alim.Prot.Anim.'!$A$35</c:f>
              <c:strCache>
                <c:ptCount val="1"/>
                <c:pt idx="0">
                  <c:v>Quesos (MM lt)</c:v>
                </c:pt>
              </c:strCache>
            </c:strRef>
          </c:tx>
          <c:spPr>
            <a:solidFill>
              <a:srgbClr val="FFC00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PC Alim.Prot.Anim.'!$B$34:$Z$34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'Gráfico PC Alim.Prot.Anim.'!$B$35:$Z$35</c:f>
              <c:numCache>
                <c:formatCode>#,##0</c:formatCode>
                <c:ptCount val="25"/>
                <c:pt idx="0">
                  <c:v>789.55200000000002</c:v>
                </c:pt>
                <c:pt idx="1">
                  <c:v>769.23199999999997</c:v>
                </c:pt>
                <c:pt idx="2">
                  <c:v>777.30399999999997</c:v>
                </c:pt>
                <c:pt idx="3">
                  <c:v>872.8</c:v>
                </c:pt>
                <c:pt idx="4">
                  <c:v>777.99199999999996</c:v>
                </c:pt>
                <c:pt idx="5">
                  <c:v>854.24</c:v>
                </c:pt>
                <c:pt idx="6">
                  <c:v>900.93600000000004</c:v>
                </c:pt>
                <c:pt idx="7">
                  <c:v>927.19200000000001</c:v>
                </c:pt>
                <c:pt idx="8">
                  <c:v>760.04</c:v>
                </c:pt>
                <c:pt idx="9">
                  <c:v>801.42399999999998</c:v>
                </c:pt>
                <c:pt idx="10">
                  <c:v>824.56799999999998</c:v>
                </c:pt>
                <c:pt idx="11">
                  <c:v>860.25599999999997</c:v>
                </c:pt>
                <c:pt idx="12">
                  <c:v>1347.52</c:v>
                </c:pt>
                <c:pt idx="13">
                  <c:v>1728.5360000000001</c:v>
                </c:pt>
                <c:pt idx="14">
                  <c:v>1838.7840000000001</c:v>
                </c:pt>
                <c:pt idx="15">
                  <c:v>2246.4639999999999</c:v>
                </c:pt>
                <c:pt idx="16">
                  <c:v>1387.576</c:v>
                </c:pt>
                <c:pt idx="17">
                  <c:v>1445.36</c:v>
                </c:pt>
                <c:pt idx="18">
                  <c:v>2322.808</c:v>
                </c:pt>
                <c:pt idx="19">
                  <c:v>2963.0376000000015</c:v>
                </c:pt>
                <c:pt idx="20">
                  <c:v>1570.0712800000013</c:v>
                </c:pt>
                <c:pt idx="21">
                  <c:v>1518.8317380000001</c:v>
                </c:pt>
                <c:pt idx="22">
                  <c:v>1672.3653456</c:v>
                </c:pt>
                <c:pt idx="23">
                  <c:v>1502.6058186599998</c:v>
                </c:pt>
                <c:pt idx="24">
                  <c:v>1404.4800980739999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0E-4ECE-9325-04AE2D4972EB}"/>
            </c:ext>
          </c:extLst>
        </c:ser>
        <c:ser>
          <c:idx val="1"/>
          <c:order val="1"/>
          <c:tx>
            <c:strRef>
              <c:f>'Gráfico PC Alim.Prot.Anim.'!$A$36</c:f>
              <c:strCache>
                <c:ptCount val="1"/>
                <c:pt idx="0">
                  <c:v>Otros Lacteos (MM lt)</c:v>
                </c:pt>
              </c:strCache>
            </c:strRef>
          </c:tx>
          <c:spPr>
            <a:solidFill>
              <a:srgbClr val="00B0F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PC Alim.Prot.Anim.'!$B$34:$Z$34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'Gráfico PC Alim.Prot.Anim.'!$B$36:$Z$36</c:f>
              <c:numCache>
                <c:formatCode>#,##0</c:formatCode>
                <c:ptCount val="25"/>
                <c:pt idx="0">
                  <c:v>994.23599999999999</c:v>
                </c:pt>
                <c:pt idx="1">
                  <c:v>1020.454</c:v>
                </c:pt>
                <c:pt idx="2">
                  <c:v>1021.9640000000001</c:v>
                </c:pt>
                <c:pt idx="3">
                  <c:v>1124.9000000000001</c:v>
                </c:pt>
                <c:pt idx="4">
                  <c:v>1033.078</c:v>
                </c:pt>
                <c:pt idx="5">
                  <c:v>1128.316</c:v>
                </c:pt>
                <c:pt idx="6">
                  <c:v>1132.674</c:v>
                </c:pt>
                <c:pt idx="7">
                  <c:v>817.88199999999995</c:v>
                </c:pt>
                <c:pt idx="8">
                  <c:v>1178.136</c:v>
                </c:pt>
                <c:pt idx="9">
                  <c:v>1333.683</c:v>
                </c:pt>
                <c:pt idx="10">
                  <c:v>1289.2090000000001</c:v>
                </c:pt>
                <c:pt idx="11">
                  <c:v>1826.4490000000001</c:v>
                </c:pt>
                <c:pt idx="12">
                  <c:v>1281.4490000000001</c:v>
                </c:pt>
                <c:pt idx="13">
                  <c:v>2375.7249999999999</c:v>
                </c:pt>
                <c:pt idx="14">
                  <c:v>2643.1660000000002</c:v>
                </c:pt>
                <c:pt idx="15">
                  <c:v>2180.8519999999999</c:v>
                </c:pt>
                <c:pt idx="16">
                  <c:v>2331.4070000000002</c:v>
                </c:pt>
                <c:pt idx="17">
                  <c:v>3181.0630000000001</c:v>
                </c:pt>
                <c:pt idx="18">
                  <c:v>2044.5237999999999</c:v>
                </c:pt>
                <c:pt idx="19">
                  <c:v>1279.6202999999998</c:v>
                </c:pt>
                <c:pt idx="20">
                  <c:v>1732.0130899999999</c:v>
                </c:pt>
                <c:pt idx="21">
                  <c:v>536.61126200000001</c:v>
                </c:pt>
                <c:pt idx="22">
                  <c:v>625.99190439999995</c:v>
                </c:pt>
                <c:pt idx="23">
                  <c:v>438.79636884000001</c:v>
                </c:pt>
                <c:pt idx="24">
                  <c:v>331.21404567600001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0E-4ECE-9325-04AE2D4972EB}"/>
            </c:ext>
          </c:extLst>
        </c:ser>
        <c:dLbls/>
        <c:gapWidth val="15"/>
        <c:overlap val="100"/>
        <c:axId val="100090240"/>
        <c:axId val="100091776"/>
      </c:barChart>
      <c:catAx>
        <c:axId val="100090240"/>
        <c:scaling>
          <c:orientation val="minMax"/>
        </c:scaling>
        <c:axPos val="b"/>
        <c:numFmt formatCode="General" sourceLinked="1"/>
        <c:majorTickMark val="none"/>
        <c:tickLblPos val="nextTo"/>
        <c:crossAx val="100091776"/>
        <c:crosses val="autoZero"/>
        <c:auto val="1"/>
        <c:lblAlgn val="ctr"/>
        <c:lblOffset val="100"/>
      </c:catAx>
      <c:valAx>
        <c:axId val="10009177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100090240"/>
        <c:crosses val="autoZero"/>
        <c:crossBetween val="between"/>
      </c:valAx>
    </c:plotArea>
    <c:legend>
      <c:legendPos val="b"/>
    </c:legend>
    <c:plotVisOnly val="1"/>
    <c:dispBlanksAs val="gap"/>
  </c:chart>
  <c:spPr>
    <a:noFill/>
    <a:ln>
      <a:noFill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VE"/>
  <c:chart>
    <c:plotArea>
      <c:layout/>
      <c:barChart>
        <c:barDir val="col"/>
        <c:grouping val="stacked"/>
        <c:ser>
          <c:idx val="0"/>
          <c:order val="0"/>
          <c:tx>
            <c:strRef>
              <c:f>'Gráfico PC Alim.Prot.Anim.'!$A$40</c:f>
              <c:strCache>
                <c:ptCount val="1"/>
                <c:pt idx="0">
                  <c:v>Quesos (MM lt)</c:v>
                </c:pt>
              </c:strCache>
            </c:strRef>
          </c:tx>
          <c:spPr>
            <a:solidFill>
              <a:srgbClr val="FFC00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PC Alim.Prot.Anim.'!$B$39:$Z$39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'Gráfico PC Alim.Prot.Anim.'!$B$40:$Z$40</c:f>
              <c:numCache>
                <c:formatCode>0.0%</c:formatCode>
                <c:ptCount val="25"/>
                <c:pt idx="0">
                  <c:v>0.44262659015533234</c:v>
                </c:pt>
                <c:pt idx="1">
                  <c:v>0.42981394501605308</c:v>
                </c:pt>
                <c:pt idx="2">
                  <c:v>0.43201124012654035</c:v>
                </c:pt>
                <c:pt idx="3">
                  <c:v>0.43690243780347399</c:v>
                </c:pt>
                <c:pt idx="4">
                  <c:v>0.42957588607839564</c:v>
                </c:pt>
                <c:pt idx="5">
                  <c:v>0.43087811895351252</c:v>
                </c:pt>
                <c:pt idx="6">
                  <c:v>0.44302299851003879</c:v>
                </c:pt>
                <c:pt idx="7">
                  <c:v>0.53131958873950325</c:v>
                </c:pt>
                <c:pt idx="8">
                  <c:v>0.39214189010698719</c:v>
                </c:pt>
                <c:pt idx="9">
                  <c:v>0.37535542715189452</c:v>
                </c:pt>
                <c:pt idx="10">
                  <c:v>0.39009223773368712</c:v>
                </c:pt>
                <c:pt idx="11">
                  <c:v>0.32018997247557884</c:v>
                </c:pt>
                <c:pt idx="12">
                  <c:v>0.51256595266052962</c:v>
                </c:pt>
                <c:pt idx="13">
                  <c:v>0.42115645179485417</c:v>
                </c:pt>
                <c:pt idx="14">
                  <c:v>0.4102642822878434</c:v>
                </c:pt>
                <c:pt idx="15">
                  <c:v>0.50740990704074429</c:v>
                </c:pt>
                <c:pt idx="16">
                  <c:v>0.37310630352437751</c:v>
                </c:pt>
                <c:pt idx="17">
                  <c:v>0.31241414803618262</c:v>
                </c:pt>
                <c:pt idx="18">
                  <c:v>0.53185975015683484</c:v>
                </c:pt>
                <c:pt idx="19">
                  <c:v>0.69839182650102449</c:v>
                </c:pt>
                <c:pt idx="20">
                  <c:v>0.47547885034809106</c:v>
                </c:pt>
                <c:pt idx="21">
                  <c:v>0.7389315772804208</c:v>
                </c:pt>
                <c:pt idx="22">
                  <c:v>0.7276350730940544</c:v>
                </c:pt>
                <c:pt idx="23">
                  <c:v>0.77397966703383037</c:v>
                </c:pt>
                <c:pt idx="24">
                  <c:v>0.80917487861057946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B7-4D22-9844-039AFA8FDFF7}"/>
            </c:ext>
          </c:extLst>
        </c:ser>
        <c:ser>
          <c:idx val="1"/>
          <c:order val="1"/>
          <c:tx>
            <c:strRef>
              <c:f>'Gráfico PC Alim.Prot.Anim.'!$A$41</c:f>
              <c:strCache>
                <c:ptCount val="1"/>
                <c:pt idx="0">
                  <c:v>Otros Lacteos (MM lt)</c:v>
                </c:pt>
              </c:strCache>
            </c:strRef>
          </c:tx>
          <c:spPr>
            <a:solidFill>
              <a:srgbClr val="00B0F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PC Alim.Prot.Anim.'!$B$39:$Z$39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'Gráfico PC Alim.Prot.Anim.'!$B$41:$Z$41</c:f>
              <c:numCache>
                <c:formatCode>0.0%</c:formatCode>
                <c:ptCount val="25"/>
                <c:pt idx="0">
                  <c:v>0.55737340984466766</c:v>
                </c:pt>
                <c:pt idx="1">
                  <c:v>0.57018605498394692</c:v>
                </c:pt>
                <c:pt idx="2">
                  <c:v>0.56798875987345965</c:v>
                </c:pt>
                <c:pt idx="3">
                  <c:v>0.56309756219652607</c:v>
                </c:pt>
                <c:pt idx="4">
                  <c:v>0.57042411392160441</c:v>
                </c:pt>
                <c:pt idx="5">
                  <c:v>0.56912188104648742</c:v>
                </c:pt>
                <c:pt idx="6">
                  <c:v>0.55697700148996121</c:v>
                </c:pt>
                <c:pt idx="7">
                  <c:v>0.46868041126049664</c:v>
                </c:pt>
                <c:pt idx="8">
                  <c:v>0.60785810989301281</c:v>
                </c:pt>
                <c:pt idx="9">
                  <c:v>0.62464457284810548</c:v>
                </c:pt>
                <c:pt idx="10">
                  <c:v>0.60990776226631283</c:v>
                </c:pt>
                <c:pt idx="11">
                  <c:v>0.67981002752442121</c:v>
                </c:pt>
                <c:pt idx="12">
                  <c:v>0.48743404733947038</c:v>
                </c:pt>
                <c:pt idx="13">
                  <c:v>0.57884354820514572</c:v>
                </c:pt>
                <c:pt idx="14">
                  <c:v>0.58973571771215649</c:v>
                </c:pt>
                <c:pt idx="15">
                  <c:v>0.49259009295925565</c:v>
                </c:pt>
                <c:pt idx="16">
                  <c:v>0.62689369647562254</c:v>
                </c:pt>
                <c:pt idx="17">
                  <c:v>0.6875858519638175</c:v>
                </c:pt>
                <c:pt idx="18">
                  <c:v>0.4681402498431651</c:v>
                </c:pt>
                <c:pt idx="19">
                  <c:v>0.30160817349897562</c:v>
                </c:pt>
                <c:pt idx="20">
                  <c:v>0.52452114965190888</c:v>
                </c:pt>
                <c:pt idx="21">
                  <c:v>0.26106842271957914</c:v>
                </c:pt>
                <c:pt idx="22">
                  <c:v>0.27236492690594549</c:v>
                </c:pt>
                <c:pt idx="23">
                  <c:v>0.22602033296616961</c:v>
                </c:pt>
                <c:pt idx="24">
                  <c:v>0.19082512138942048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AB7-4D22-9844-039AFA8FDFF7}"/>
            </c:ext>
          </c:extLst>
        </c:ser>
        <c:dLbls/>
        <c:gapWidth val="10"/>
        <c:overlap val="100"/>
        <c:axId val="100165504"/>
        <c:axId val="100167040"/>
      </c:barChart>
      <c:catAx>
        <c:axId val="100165504"/>
        <c:scaling>
          <c:orientation val="minMax"/>
        </c:scaling>
        <c:axPos val="b"/>
        <c:numFmt formatCode="General" sourceLinked="1"/>
        <c:tickLblPos val="nextTo"/>
        <c:crossAx val="100167040"/>
        <c:crosses val="autoZero"/>
        <c:auto val="1"/>
        <c:lblAlgn val="ctr"/>
        <c:lblOffset val="100"/>
      </c:catAx>
      <c:valAx>
        <c:axId val="100167040"/>
        <c:scaling>
          <c:orientation val="minMax"/>
        </c:scaling>
        <c:axPos val="l"/>
        <c:majorGridlines/>
        <c:numFmt formatCode="0.0%" sourceLinked="1"/>
        <c:tickLblPos val="nextTo"/>
        <c:crossAx val="100165504"/>
        <c:crosses val="autoZero"/>
        <c:crossBetween val="between"/>
      </c:valAx>
    </c:plotArea>
    <c:legend>
      <c:legendPos val="b"/>
      <c:txPr>
        <a:bodyPr/>
        <a:lstStyle/>
        <a:p>
          <a:pPr>
            <a:defRPr sz="1400"/>
          </a:pPr>
          <a:endParaRPr lang="es-VE"/>
        </a:p>
      </c:txPr>
    </c:legend>
    <c:plotVisOnly val="1"/>
    <c:dispBlanksAs val="gap"/>
  </c:chart>
  <c:spPr>
    <a:noFill/>
    <a:ln>
      <a:noFill/>
    </a:ln>
  </c:sp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VE"/>
  <c:chart>
    <c:title>
      <c:tx>
        <c:rich>
          <a:bodyPr/>
          <a:lstStyle/>
          <a:p>
            <a:pPr>
              <a:defRPr/>
            </a:pPr>
            <a:r>
              <a:rPr lang="es-VE"/>
              <a:t>Porcentaje de Disponibilidad por Tipos de Queso</a:t>
            </a:r>
          </a:p>
        </c:rich>
      </c:tx>
    </c:title>
    <c:plotArea>
      <c:layout/>
      <c:barChart>
        <c:barDir val="col"/>
        <c:grouping val="percentStacked"/>
        <c:ser>
          <c:idx val="0"/>
          <c:order val="0"/>
          <c:tx>
            <c:strRef>
              <c:f>'Gráfico PC Alim.Prot.Anim.'!$A$48</c:f>
              <c:strCache>
                <c:ptCount val="1"/>
                <c:pt idx="0">
                  <c:v>Queso Informal (tm.)</c:v>
                </c:pt>
              </c:strCache>
            </c:strRef>
          </c:tx>
          <c:spPr>
            <a:solidFill>
              <a:srgbClr val="FF000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PC Alim.Prot.Anim.'!$B$47:$Z$47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'Gráfico PC Alim.Prot.Anim.'!$B$48:$Z$48</c:f>
              <c:numCache>
                <c:formatCode>0.0%</c:formatCode>
                <c:ptCount val="25"/>
                <c:pt idx="0">
                  <c:v>0.46323991326727054</c:v>
                </c:pt>
                <c:pt idx="1">
                  <c:v>0.41847453044075128</c:v>
                </c:pt>
                <c:pt idx="2">
                  <c:v>0.29380525508681288</c:v>
                </c:pt>
                <c:pt idx="3">
                  <c:v>0.34905591200733271</c:v>
                </c:pt>
                <c:pt idx="4">
                  <c:v>0.34791103250419025</c:v>
                </c:pt>
                <c:pt idx="5">
                  <c:v>0.31847724292938751</c:v>
                </c:pt>
                <c:pt idx="6">
                  <c:v>0.40578243071649928</c:v>
                </c:pt>
                <c:pt idx="7">
                  <c:v>0.26516190821318564</c:v>
                </c:pt>
                <c:pt idx="8">
                  <c:v>0.26419662123046156</c:v>
                </c:pt>
                <c:pt idx="9">
                  <c:v>0.11333825790093634</c:v>
                </c:pt>
                <c:pt idx="10">
                  <c:v>0.14837345131026186</c:v>
                </c:pt>
                <c:pt idx="11">
                  <c:v>0.15305211471933935</c:v>
                </c:pt>
                <c:pt idx="12">
                  <c:v>0.22692947043457612</c:v>
                </c:pt>
                <c:pt idx="13">
                  <c:v>0.36749711894921483</c:v>
                </c:pt>
                <c:pt idx="14">
                  <c:v>0.10894591208102747</c:v>
                </c:pt>
                <c:pt idx="15">
                  <c:v>0.24060211959773226</c:v>
                </c:pt>
                <c:pt idx="16">
                  <c:v>0.44897288508881678</c:v>
                </c:pt>
                <c:pt idx="17">
                  <c:v>0.43926495821110312</c:v>
                </c:pt>
                <c:pt idx="18">
                  <c:v>0.64639694714328522</c:v>
                </c:pt>
                <c:pt idx="19">
                  <c:v>0.72834466899778805</c:v>
                </c:pt>
                <c:pt idx="20">
                  <c:v>0.49758557407661175</c:v>
                </c:pt>
                <c:pt idx="21">
                  <c:v>0.58450883475019932</c:v>
                </c:pt>
                <c:pt idx="22">
                  <c:v>0.66038817219557189</c:v>
                </c:pt>
                <c:pt idx="23">
                  <c:v>0.65981793744533479</c:v>
                </c:pt>
                <c:pt idx="24">
                  <c:v>0.74523549097665642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1E-45C4-907C-AAA8FA452AA8}"/>
            </c:ext>
          </c:extLst>
        </c:ser>
        <c:ser>
          <c:idx val="1"/>
          <c:order val="1"/>
          <c:tx>
            <c:strRef>
              <c:f>'Gráfico PC Alim.Prot.Anim.'!$A$49</c:f>
              <c:strCache>
                <c:ptCount val="1"/>
                <c:pt idx="0">
                  <c:v>Queso Industrial (tm.)</c:v>
                </c:pt>
              </c:strCache>
            </c:strRef>
          </c:tx>
          <c:spPr>
            <a:solidFill>
              <a:srgbClr val="FFC00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PC Alim.Prot.Anim.'!$B$47:$Z$47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'Gráfico PC Alim.Prot.Anim.'!$B$49:$Z$49</c:f>
              <c:numCache>
                <c:formatCode>0.0%</c:formatCode>
                <c:ptCount val="25"/>
                <c:pt idx="0">
                  <c:v>0.53676008673272946</c:v>
                </c:pt>
                <c:pt idx="1">
                  <c:v>0.58152546955924866</c:v>
                </c:pt>
                <c:pt idx="2">
                  <c:v>0.70619474491318712</c:v>
                </c:pt>
                <c:pt idx="3">
                  <c:v>0.65094408799266734</c:v>
                </c:pt>
                <c:pt idx="4">
                  <c:v>0.65208896749580969</c:v>
                </c:pt>
                <c:pt idx="5">
                  <c:v>0.68152275707061249</c:v>
                </c:pt>
                <c:pt idx="6">
                  <c:v>0.59421756928350078</c:v>
                </c:pt>
                <c:pt idx="7">
                  <c:v>0.73483809178681436</c:v>
                </c:pt>
                <c:pt idx="8">
                  <c:v>0.73580337876953839</c:v>
                </c:pt>
                <c:pt idx="9">
                  <c:v>0.88666174209906368</c:v>
                </c:pt>
                <c:pt idx="10">
                  <c:v>0.85162654868973808</c:v>
                </c:pt>
                <c:pt idx="11">
                  <c:v>0.84694788528066067</c:v>
                </c:pt>
                <c:pt idx="12">
                  <c:v>0.77307052956542388</c:v>
                </c:pt>
                <c:pt idx="13">
                  <c:v>0.63250288105078512</c:v>
                </c:pt>
                <c:pt idx="14">
                  <c:v>0.89105408791897256</c:v>
                </c:pt>
                <c:pt idx="15">
                  <c:v>0.75939788040226774</c:v>
                </c:pt>
                <c:pt idx="16">
                  <c:v>0.55102711491118317</c:v>
                </c:pt>
                <c:pt idx="17">
                  <c:v>0.56073504178889688</c:v>
                </c:pt>
                <c:pt idx="18">
                  <c:v>0.35360305285671478</c:v>
                </c:pt>
                <c:pt idx="19">
                  <c:v>0.27165533100221195</c:v>
                </c:pt>
                <c:pt idx="20">
                  <c:v>0.50241442592338825</c:v>
                </c:pt>
                <c:pt idx="21">
                  <c:v>0.41549116524980068</c:v>
                </c:pt>
                <c:pt idx="22">
                  <c:v>0.33961182780442811</c:v>
                </c:pt>
                <c:pt idx="23">
                  <c:v>0.34018206255466521</c:v>
                </c:pt>
                <c:pt idx="24">
                  <c:v>0.25476450902334358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1E-45C4-907C-AAA8FA452AA8}"/>
            </c:ext>
          </c:extLst>
        </c:ser>
        <c:dLbls/>
        <c:gapWidth val="10"/>
        <c:overlap val="100"/>
        <c:axId val="100238848"/>
        <c:axId val="100240384"/>
      </c:barChart>
      <c:catAx>
        <c:axId val="10023884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s-VE"/>
          </a:p>
        </c:txPr>
        <c:crossAx val="100240384"/>
        <c:crosses val="autoZero"/>
        <c:auto val="1"/>
        <c:lblAlgn val="ctr"/>
        <c:lblOffset val="100"/>
      </c:catAx>
      <c:valAx>
        <c:axId val="10024038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sz="1100"/>
            </a:pPr>
            <a:endParaRPr lang="es-VE"/>
          </a:p>
        </c:txPr>
        <c:crossAx val="100238848"/>
        <c:crosses val="autoZero"/>
        <c:crossBetween val="between"/>
      </c:valAx>
    </c:plotArea>
    <c:legend>
      <c:legendPos val="b"/>
      <c:txPr>
        <a:bodyPr/>
        <a:lstStyle/>
        <a:p>
          <a:pPr>
            <a:defRPr sz="1400"/>
          </a:pPr>
          <a:endParaRPr lang="es-VE"/>
        </a:p>
      </c:txPr>
    </c:legend>
    <c:plotVisOnly val="1"/>
    <c:dispBlanksAs val="gap"/>
  </c:chart>
  <c:spPr>
    <a:noFill/>
    <a:ln>
      <a:noFill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VE"/>
  <c:chart>
    <c:plotArea>
      <c:layout/>
      <c:lineChart>
        <c:grouping val="standard"/>
        <c:ser>
          <c:idx val="0"/>
          <c:order val="0"/>
          <c:tx>
            <c:strRef>
              <c:f>'Gráfico PC Alim.Prot.Anim.'!$A$52</c:f>
              <c:strCache>
                <c:ptCount val="1"/>
                <c:pt idx="0">
                  <c:v>Pesca Artesanal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1991085587342651E-2"/>
                  <c:y val="-3.2349728585458794E-2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es-VE"/>
                </a:p>
              </c:txPr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E9-47B9-BB93-11CDF68A6E25}"/>
                </c:ext>
              </c:extLst>
            </c:dLbl>
            <c:dLbl>
              <c:idx val="9"/>
              <c:layout>
                <c:manualLayout>
                  <c:x val="-1.759286846987412E-2"/>
                  <c:y val="-2.0218580365911728E-2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es-VE"/>
                </a:p>
              </c:txPr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E9-47B9-BB93-11CDF68A6E25}"/>
                </c:ext>
              </c:extLst>
            </c:dLbl>
            <c:dLbl>
              <c:idx val="24"/>
              <c:layout>
                <c:manualLayout>
                  <c:x val="-8.7964342349370634E-3"/>
                  <c:y val="-1.4153006256138211E-2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es-VE"/>
                </a:p>
              </c:txPr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E9-47B9-BB93-11CDF68A6E25}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PC Alim.Prot.Anim.'!$B$51:$Z$51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'Gráfico PC Alim.Prot.Anim.'!$B$52:$Z$52</c:f>
              <c:numCache>
                <c:formatCode>#,##0</c:formatCode>
                <c:ptCount val="25"/>
                <c:pt idx="0">
                  <c:v>195314</c:v>
                </c:pt>
                <c:pt idx="1">
                  <c:v>180259</c:v>
                </c:pt>
                <c:pt idx="2">
                  <c:v>146633</c:v>
                </c:pt>
                <c:pt idx="3">
                  <c:v>168059</c:v>
                </c:pt>
                <c:pt idx="4">
                  <c:v>175090</c:v>
                </c:pt>
                <c:pt idx="5">
                  <c:v>167148</c:v>
                </c:pt>
                <c:pt idx="6">
                  <c:v>182272</c:v>
                </c:pt>
                <c:pt idx="7">
                  <c:v>180342</c:v>
                </c:pt>
                <c:pt idx="8">
                  <c:v>175246</c:v>
                </c:pt>
                <c:pt idx="9">
                  <c:v>196957</c:v>
                </c:pt>
                <c:pt idx="10">
                  <c:v>190923</c:v>
                </c:pt>
                <c:pt idx="11">
                  <c:v>157334</c:v>
                </c:pt>
                <c:pt idx="12">
                  <c:v>151381</c:v>
                </c:pt>
                <c:pt idx="13">
                  <c:v>123507</c:v>
                </c:pt>
                <c:pt idx="14">
                  <c:v>136719</c:v>
                </c:pt>
                <c:pt idx="15">
                  <c:v>106711</c:v>
                </c:pt>
                <c:pt idx="16">
                  <c:v>134536</c:v>
                </c:pt>
                <c:pt idx="17">
                  <c:v>156916</c:v>
                </c:pt>
                <c:pt idx="18">
                  <c:v>162383</c:v>
                </c:pt>
                <c:pt idx="19">
                  <c:v>130783.26000000001</c:v>
                </c:pt>
                <c:pt idx="20">
                  <c:v>115147.01000000001</c:v>
                </c:pt>
                <c:pt idx="21">
                  <c:v>84232.09599999999</c:v>
                </c:pt>
                <c:pt idx="22">
                  <c:v>114536.12999999996</c:v>
                </c:pt>
                <c:pt idx="23">
                  <c:v>79354</c:v>
                </c:pt>
                <c:pt idx="24">
                  <c:v>87744.865237768958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1E9-47B9-BB93-11CDF68A6E25}"/>
            </c:ext>
          </c:extLst>
        </c:ser>
        <c:ser>
          <c:idx val="1"/>
          <c:order val="1"/>
          <c:tx>
            <c:strRef>
              <c:f>'Gráfico PC Alim.Prot.Anim.'!$A$53</c:f>
              <c:strCache>
                <c:ptCount val="1"/>
                <c:pt idx="0">
                  <c:v>Pesca Industrial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507299828307926E-2"/>
                  <c:y val="-2.0218580365911728E-2"/>
                </c:manualLayout>
              </c:layout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 sz="1400" b="1"/>
                  </a:pPr>
                  <a:endParaRPr lang="es-VE"/>
                </a:p>
              </c:txPr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E9-47B9-BB93-11CDF68A6E25}"/>
                </c:ext>
              </c:extLst>
            </c:dLbl>
            <c:dLbl>
              <c:idx val="8"/>
              <c:layout>
                <c:manualLayout>
                  <c:x val="-5.8642894899580397E-2"/>
                  <c:y val="-2.6284154475685249E-2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es-VE"/>
                </a:p>
              </c:txPr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E9-47B9-BB93-11CDF68A6E25}"/>
                </c:ext>
              </c:extLst>
            </c:dLbl>
            <c:dLbl>
              <c:idx val="24"/>
              <c:layout>
                <c:manualLayout>
                  <c:x val="0"/>
                  <c:y val="-2.2240438402502904E-2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es-VE"/>
                </a:p>
              </c:txPr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E9-47B9-BB93-11CDF68A6E25}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PC Alim.Prot.Anim.'!$B$51:$Z$51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'Gráfico PC Alim.Prot.Anim.'!$B$53:$Z$53</c:f>
              <c:numCache>
                <c:formatCode>#,##0</c:formatCode>
                <c:ptCount val="25"/>
                <c:pt idx="0">
                  <c:v>170072</c:v>
                </c:pt>
                <c:pt idx="1">
                  <c:v>164225</c:v>
                </c:pt>
                <c:pt idx="2">
                  <c:v>150144</c:v>
                </c:pt>
                <c:pt idx="3">
                  <c:v>206642</c:v>
                </c:pt>
                <c:pt idx="4">
                  <c:v>174677</c:v>
                </c:pt>
                <c:pt idx="5">
                  <c:v>187635</c:v>
                </c:pt>
                <c:pt idx="6">
                  <c:v>131262</c:v>
                </c:pt>
                <c:pt idx="7">
                  <c:v>177948</c:v>
                </c:pt>
                <c:pt idx="8">
                  <c:v>195544</c:v>
                </c:pt>
                <c:pt idx="9">
                  <c:v>166169</c:v>
                </c:pt>
                <c:pt idx="10">
                  <c:v>120731</c:v>
                </c:pt>
                <c:pt idx="11">
                  <c:v>114399</c:v>
                </c:pt>
                <c:pt idx="12">
                  <c:v>92578</c:v>
                </c:pt>
                <c:pt idx="13">
                  <c:v>88398</c:v>
                </c:pt>
                <c:pt idx="14">
                  <c:v>109249</c:v>
                </c:pt>
                <c:pt idx="15">
                  <c:v>99926</c:v>
                </c:pt>
                <c:pt idx="16">
                  <c:v>102103</c:v>
                </c:pt>
                <c:pt idx="17">
                  <c:v>92912</c:v>
                </c:pt>
                <c:pt idx="18">
                  <c:v>124928</c:v>
                </c:pt>
                <c:pt idx="19">
                  <c:v>93958</c:v>
                </c:pt>
                <c:pt idx="20">
                  <c:v>121380</c:v>
                </c:pt>
                <c:pt idx="21">
                  <c:v>163997</c:v>
                </c:pt>
                <c:pt idx="22">
                  <c:v>131197.6</c:v>
                </c:pt>
                <c:pt idx="23">
                  <c:v>114797.9</c:v>
                </c:pt>
                <c:pt idx="24">
                  <c:v>106598.05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1E9-47B9-BB93-11CDF68A6E25}"/>
            </c:ext>
          </c:extLst>
        </c:ser>
        <c:ser>
          <c:idx val="2"/>
          <c:order val="2"/>
          <c:tx>
            <c:strRef>
              <c:f>'Gráfico PC Alim.Prot.Anim.'!$A$54</c:f>
              <c:strCache>
                <c:ptCount val="1"/>
                <c:pt idx="0">
                  <c:v>Exportaciones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1991085587342651E-2"/>
                  <c:y val="2.2240438402502904E-2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es-VE"/>
                </a:p>
              </c:txPr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E9-47B9-BB93-11CDF68A6E25}"/>
                </c:ext>
              </c:extLst>
            </c:dLbl>
            <c:dLbl>
              <c:idx val="9"/>
              <c:layout>
                <c:manualLayout>
                  <c:x val="-3.3719664567258729E-2"/>
                  <c:y val="2.0218580365911728E-2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es-VE"/>
                </a:p>
              </c:txPr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E9-47B9-BB93-11CDF68A6E25}"/>
                </c:ext>
              </c:extLst>
            </c:dLbl>
            <c:dLbl>
              <c:idx val="24"/>
              <c:layout>
                <c:manualLayout>
                  <c:x val="-1.0262622046195949E-2"/>
                  <c:y val="-3.2349728585458773E-2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es-VE"/>
                </a:p>
              </c:txPr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1E9-47B9-BB93-11CDF68A6E25}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PC Alim.Prot.Anim.'!$B$51:$Z$51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'Gráfico PC Alim.Prot.Anim.'!$B$54:$Z$54</c:f>
              <c:numCache>
                <c:formatCode>#,##0</c:formatCode>
                <c:ptCount val="25"/>
                <c:pt idx="0">
                  <c:v>-49144</c:v>
                </c:pt>
                <c:pt idx="1">
                  <c:v>-52916</c:v>
                </c:pt>
                <c:pt idx="2">
                  <c:v>-42915</c:v>
                </c:pt>
                <c:pt idx="3">
                  <c:v>-43601</c:v>
                </c:pt>
                <c:pt idx="4">
                  <c:v>-41635</c:v>
                </c:pt>
                <c:pt idx="5">
                  <c:v>-43583</c:v>
                </c:pt>
                <c:pt idx="6">
                  <c:v>-63186</c:v>
                </c:pt>
                <c:pt idx="7">
                  <c:v>-85338</c:v>
                </c:pt>
                <c:pt idx="8">
                  <c:v>-73313</c:v>
                </c:pt>
                <c:pt idx="9">
                  <c:v>-100038</c:v>
                </c:pt>
                <c:pt idx="10">
                  <c:v>-69827</c:v>
                </c:pt>
                <c:pt idx="11">
                  <c:v>-12727</c:v>
                </c:pt>
                <c:pt idx="12">
                  <c:v>-22100</c:v>
                </c:pt>
                <c:pt idx="13">
                  <c:v>-24795</c:v>
                </c:pt>
                <c:pt idx="14">
                  <c:v>-17977</c:v>
                </c:pt>
                <c:pt idx="15">
                  <c:v>-17056</c:v>
                </c:pt>
                <c:pt idx="16">
                  <c:v>-17377</c:v>
                </c:pt>
                <c:pt idx="17">
                  <c:v>-16485</c:v>
                </c:pt>
                <c:pt idx="18">
                  <c:v>-17363</c:v>
                </c:pt>
                <c:pt idx="19">
                  <c:v>-15693</c:v>
                </c:pt>
                <c:pt idx="20">
                  <c:v>-14909.35</c:v>
                </c:pt>
                <c:pt idx="21">
                  <c:v>-13417.514999999999</c:v>
                </c:pt>
                <c:pt idx="22">
                  <c:v>-11673.23805</c:v>
                </c:pt>
                <c:pt idx="23">
                  <c:v>-9482.1712680149994</c:v>
                </c:pt>
                <c:pt idx="24">
                  <c:v>-8913.2409919340989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1E9-47B9-BB93-11CDF68A6E25}"/>
            </c:ext>
          </c:extLst>
        </c:ser>
        <c:dLbls/>
        <c:marker val="1"/>
        <c:axId val="100346112"/>
        <c:axId val="100368384"/>
      </c:lineChart>
      <c:catAx>
        <c:axId val="10034611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s-VE"/>
          </a:p>
        </c:txPr>
        <c:crossAx val="100368384"/>
        <c:crosses val="autoZero"/>
        <c:auto val="1"/>
        <c:lblAlgn val="ctr"/>
        <c:lblOffset val="100"/>
      </c:catAx>
      <c:valAx>
        <c:axId val="100368384"/>
        <c:scaling>
          <c:orientation val="minMax"/>
        </c:scaling>
        <c:axPos val="l"/>
        <c:majorGridlines/>
        <c:numFmt formatCode="#,##0" sourceLinked="1"/>
        <c:tickLblPos val="nextTo"/>
        <c:crossAx val="100346112"/>
        <c:crosses val="autoZero"/>
        <c:crossBetween val="between"/>
      </c:valAx>
    </c:plotArea>
    <c:legend>
      <c:legendPos val="b"/>
      <c:txPr>
        <a:bodyPr/>
        <a:lstStyle/>
        <a:p>
          <a:pPr>
            <a:defRPr sz="1400" b="1"/>
          </a:pPr>
          <a:endParaRPr lang="es-VE"/>
        </a:p>
      </c:txPr>
    </c:legend>
    <c:plotVisOnly val="1"/>
    <c:dispBlanksAs val="gap"/>
  </c:chart>
  <c:spPr>
    <a:noFill/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4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74"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4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4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4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4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74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74"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74"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74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F9A61650-7299-425E-BEE7-E16F4B7B559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0.01337</cdr:x>
      <cdr:y>0.0082</cdr:y>
    </cdr:from>
    <cdr:to>
      <cdr:x>1</cdr:x>
      <cdr:y>0.10451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5845" y="51487"/>
          <a:ext cx="8546756" cy="6049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es-MX" sz="1600" b="1"/>
            <a:t>Oferta de los Lacteos Importados por Categorias</a:t>
          </a:r>
          <a:br>
            <a:rPr lang="es-MX" sz="1600" b="1"/>
          </a:br>
          <a:r>
            <a:rPr lang="es-MX" sz="1600" b="1"/>
            <a:t>1995-2019 (Tm)</a:t>
          </a:r>
          <a:endParaRPr lang="es-MX" sz="1100" b="1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232DAD63-4B1C-4E9B-A6E5-0342C0B393E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8005C5F0-26E8-435E-AEB4-5B46322DB54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0.01337</cdr:x>
      <cdr:y>0.0123</cdr:y>
    </cdr:from>
    <cdr:to>
      <cdr:x>1</cdr:x>
      <cdr:y>0.1127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8716" y="77230"/>
          <a:ext cx="8546757" cy="6307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endParaRPr lang="es-MX" sz="1600" b="1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/>
          <a:r>
            <a:rPr lang="es-MX" sz="1600" b="1">
              <a:latin typeface="Arial" pitchFamily="34" charset="0"/>
              <a:cs typeface="Arial" pitchFamily="34" charset="0"/>
            </a:rPr>
            <a:t>PARTICIPACION  %  DE  LOS  QUESOS  EN  EL  CONSUMO  TOTAL DE LACTEOS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44D31E4A-9AD0-49DB-A373-6A135A43CA5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2601" cy="628135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17EE84C9-BB04-4915-BD85-C404B665FDA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0.00446</cdr:x>
      <cdr:y>0.01025</cdr:y>
    </cdr:from>
    <cdr:to>
      <cdr:x>0.97771</cdr:x>
      <cdr:y>0.09836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616" y="64358"/>
          <a:ext cx="8430911" cy="55348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es-MX" sz="1400" b="1">
              <a:latin typeface="Arial" pitchFamily="34" charset="0"/>
              <a:cs typeface="Arial" pitchFamily="34" charset="0"/>
            </a:rPr>
            <a:t>DISPONIBILIDAD NACIONAL  Y  EXPORTACIONES DEL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SECTOR</a:t>
          </a:r>
          <a:r>
            <a:rPr lang="es-MX" sz="1400" b="1">
              <a:latin typeface="Arial" pitchFamily="34" charset="0"/>
              <a:cs typeface="Arial" pitchFamily="34" charset="0"/>
            </a:rPr>
            <a:t> </a:t>
          </a:r>
        </a:p>
        <a:p xmlns:a="http://schemas.openxmlformats.org/drawingml/2006/main">
          <a:pPr algn="ctr"/>
          <a:r>
            <a:rPr lang="es-MX" sz="1400" b="1">
              <a:latin typeface="Arial" pitchFamily="34" charset="0"/>
              <a:cs typeface="Arial" pitchFamily="34" charset="0"/>
            </a:rPr>
            <a:t>DE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LA PESCA Y ACUICULTURA</a:t>
          </a:r>
          <a:endParaRPr lang="es-MX" sz="14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89481AC5-70EE-4C4D-BFD2-5D4D08DA151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0.00743</cdr:x>
      <cdr:y>0.0082</cdr:y>
    </cdr:from>
    <cdr:to>
      <cdr:x>0.9896</cdr:x>
      <cdr:y>0.09426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358" y="51487"/>
          <a:ext cx="8508141" cy="54060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es-MX" sz="1600" b="1">
              <a:latin typeface="Arial" pitchFamily="34" charset="0"/>
              <a:cs typeface="Arial" pitchFamily="34" charset="0"/>
            </a:rPr>
            <a:t>CONSUMO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 DE CÁRNICOS</a:t>
          </a:r>
        </a:p>
        <a:p xmlns:a="http://schemas.openxmlformats.org/drawingml/2006/main">
          <a:pPr algn="ctr"/>
          <a:r>
            <a:rPr lang="es-MX" sz="1100" b="1" baseline="0"/>
            <a:t>(Tm)</a:t>
          </a:r>
          <a:endParaRPr lang="es-MX" sz="1100" b="1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310955" cy="608957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8ED1FF76-A9A2-410F-AC50-15D0F19A180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0.00892</cdr:x>
      <cdr:y>1.59201E-7</cdr:y>
    </cdr:from>
    <cdr:to>
      <cdr:x>0.9896</cdr:x>
      <cdr:y>0.06967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230" y="1"/>
          <a:ext cx="8495270" cy="4376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es-MX" sz="1400" b="1">
              <a:latin typeface="Arial" pitchFamily="34" charset="0"/>
              <a:cs typeface="Arial" pitchFamily="34" charset="0"/>
            </a:rPr>
            <a:t>EVOLUCIÓN DE LA 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DISPONIBILIDAD DE CARNE BOVINA</a:t>
          </a:r>
        </a:p>
        <a:p xmlns:a="http://schemas.openxmlformats.org/drawingml/2006/main">
          <a:pPr algn="ctr"/>
          <a:r>
            <a:rPr lang="es-MX" sz="1400" b="1" baseline="0">
              <a:latin typeface="Arial" pitchFamily="34" charset="0"/>
              <a:cs typeface="Arial" pitchFamily="34" charset="0"/>
            </a:rPr>
            <a:t> 1995-2019</a:t>
          </a:r>
        </a:p>
        <a:p xmlns:a="http://schemas.openxmlformats.org/drawingml/2006/main">
          <a:pPr algn="ctr"/>
          <a:r>
            <a:rPr lang="es-MX" sz="1400" b="1" baseline="0">
              <a:latin typeface="Arial" pitchFamily="34" charset="0"/>
              <a:cs typeface="Arial" pitchFamily="34" charset="0"/>
            </a:rPr>
            <a:t>(tm.)</a:t>
          </a:r>
          <a:endParaRPr lang="es-MX" sz="14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0.00743</cdr:x>
      <cdr:y>0.0082</cdr:y>
    </cdr:from>
    <cdr:to>
      <cdr:x>0.9896</cdr:x>
      <cdr:y>0.09426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358" y="51487"/>
          <a:ext cx="8508141" cy="54060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es-MX" sz="1600" b="1">
              <a:latin typeface="Arial" pitchFamily="34" charset="0"/>
              <a:cs typeface="Arial" pitchFamily="34" charset="0"/>
            </a:rPr>
            <a:t>CONSUMO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 DE CÁRNICOS</a:t>
          </a:r>
        </a:p>
        <a:p xmlns:a="http://schemas.openxmlformats.org/drawingml/2006/main">
          <a:pPr algn="ctr"/>
          <a:r>
            <a:rPr lang="es-MX" sz="1100" b="1" baseline="0"/>
            <a:t>(Tm)</a:t>
          </a:r>
          <a:endParaRPr lang="es-MX" sz="11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95C94AC7-9227-4E05-99B6-D65396E4E04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0.01634</cdr:x>
      <cdr:y>0.01974</cdr:y>
    </cdr:from>
    <cdr:to>
      <cdr:x>1</cdr:x>
      <cdr:y>0.09891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1589" y="128715"/>
          <a:ext cx="8521012" cy="5019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MX" sz="1400" b="1">
              <a:latin typeface="Arial" pitchFamily="34" charset="0"/>
              <a:cs typeface="Arial" pitchFamily="34" charset="0"/>
            </a:rPr>
            <a:t>EVOLUCIÓN DE LA 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DISPONIBILIDAD DE CARNE BOVINA</a:t>
          </a:r>
        </a:p>
        <a:p xmlns:a="http://schemas.openxmlformats.org/drawingml/2006/main">
          <a:pPr algn="ctr"/>
          <a:r>
            <a:rPr lang="es-MX" sz="1400" b="1" baseline="0">
              <a:latin typeface="Arial" pitchFamily="34" charset="0"/>
              <a:cs typeface="Arial" pitchFamily="34" charset="0"/>
            </a:rPr>
            <a:t>Clasificada y No clasificada</a:t>
          </a:r>
        </a:p>
        <a:p xmlns:a="http://schemas.openxmlformats.org/drawingml/2006/main">
          <a:pPr algn="ctr"/>
          <a:r>
            <a:rPr lang="es-MX" sz="1400" b="1" baseline="0">
              <a:latin typeface="Arial" pitchFamily="34" charset="0"/>
              <a:cs typeface="Arial" pitchFamily="34" charset="0"/>
            </a:rPr>
            <a:t> 1995-2019</a:t>
          </a:r>
        </a:p>
        <a:p xmlns:a="http://schemas.openxmlformats.org/drawingml/2006/main">
          <a:pPr algn="ctr"/>
          <a:endParaRPr lang="es-MX" sz="14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2F8B783D-CB34-47D3-9FCB-E425CC262C9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0.01337</cdr:x>
      <cdr:y>0</cdr:y>
    </cdr:from>
    <cdr:to>
      <cdr:x>0.98068</cdr:x>
      <cdr:y>0.11325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5845" y="0"/>
          <a:ext cx="8379425" cy="72081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endParaRPr lang="es-MX" sz="1000" b="1"/>
        </a:p>
        <a:p xmlns:a="http://schemas.openxmlformats.org/drawingml/2006/main">
          <a:pPr algn="ctr"/>
          <a:r>
            <a:rPr lang="es-MX" sz="1800" b="1"/>
            <a:t>DSIPONIBILIDAD  DE</a:t>
          </a:r>
          <a:r>
            <a:rPr lang="es-MX" sz="1800" b="1" baseline="0"/>
            <a:t> CARNICOS DE PRODUCCIÓN INTENSIVA</a:t>
          </a:r>
        </a:p>
        <a:p xmlns:a="http://schemas.openxmlformats.org/drawingml/2006/main">
          <a:pPr algn="ctr"/>
          <a:r>
            <a:rPr lang="es-MX" sz="1600" b="1" baseline="0"/>
            <a:t>(tm.)</a:t>
          </a:r>
        </a:p>
        <a:p xmlns:a="http://schemas.openxmlformats.org/drawingml/2006/main">
          <a:pPr algn="ctr"/>
          <a:endParaRPr lang="es-MX" sz="1600" b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90FDE633-BC37-4110-9F79-5BFE4333A8D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0.00892</cdr:x>
      <cdr:y>0.0123</cdr:y>
    </cdr:from>
    <cdr:to>
      <cdr:x>0.99851</cdr:x>
      <cdr:y>0.10861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230" y="77230"/>
          <a:ext cx="8572500" cy="6049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es-MX" sz="1600" b="1">
              <a:latin typeface="Arial" pitchFamily="34" charset="0"/>
              <a:cs typeface="Arial" pitchFamily="34" charset="0"/>
            </a:rPr>
            <a:t>CONSUMO DE LACTEOS SEGUN ORIGEN DE LA MATERIA PRIMA </a:t>
          </a:r>
          <a:endParaRPr lang="es-MX" sz="1400" b="1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/>
          <a:r>
            <a:rPr lang="es-MX" sz="1400" b="1">
              <a:latin typeface="Arial" pitchFamily="34" charset="0"/>
              <a:cs typeface="Arial" pitchFamily="34" charset="0"/>
            </a:rPr>
            <a:t>(MM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lts)</a:t>
          </a:r>
          <a:endParaRPr lang="es-MX" sz="14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C952D54F-AC68-4B77-9620-66652E9E019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K7"/>
  <sheetViews>
    <sheetView tabSelected="1" workbookViewId="0">
      <selection activeCell="L20" sqref="L20"/>
    </sheetView>
  </sheetViews>
  <sheetFormatPr baseColWidth="10" defaultColWidth="9.140625" defaultRowHeight="15"/>
  <cols>
    <col min="1" max="16384" width="9.140625" style="82"/>
  </cols>
  <sheetData>
    <row r="3" spans="2:11" ht="36"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2:11" ht="36"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2:11" ht="36">
      <c r="B5" s="83"/>
      <c r="C5" s="84" t="s">
        <v>137</v>
      </c>
      <c r="D5" s="84"/>
      <c r="E5" s="84"/>
      <c r="F5" s="84"/>
      <c r="G5" s="84"/>
      <c r="H5" s="84"/>
      <c r="I5" s="84"/>
      <c r="J5" s="84"/>
      <c r="K5" s="84"/>
    </row>
    <row r="6" spans="2:11" ht="36">
      <c r="B6" s="83"/>
      <c r="C6" s="84" t="s">
        <v>136</v>
      </c>
      <c r="D6" s="84"/>
      <c r="E6" s="84"/>
      <c r="F6" s="84"/>
      <c r="G6" s="84"/>
      <c r="H6" s="84"/>
      <c r="I6" s="84"/>
      <c r="J6" s="84"/>
      <c r="K6" s="84"/>
    </row>
    <row r="7" spans="2:11" ht="36">
      <c r="B7" s="83"/>
      <c r="C7" s="84"/>
      <c r="D7" s="84"/>
      <c r="E7" s="84"/>
      <c r="F7" s="84"/>
      <c r="G7" s="84"/>
      <c r="H7" s="84"/>
      <c r="I7" s="84"/>
      <c r="J7" s="84"/>
      <c r="K7" s="8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82"/>
  <sheetViews>
    <sheetView topLeftCell="M1" zoomScale="60" zoomScaleNormal="60" workbookViewId="0">
      <selection activeCell="AA42" sqref="AA42"/>
    </sheetView>
  </sheetViews>
  <sheetFormatPr baseColWidth="10" defaultColWidth="11.42578125" defaultRowHeight="15"/>
  <cols>
    <col min="1" max="1" width="51.28515625" style="12" customWidth="1"/>
    <col min="2" max="2" width="26.7109375" style="12" customWidth="1"/>
    <col min="3" max="3" width="13.42578125" style="12" customWidth="1"/>
    <col min="4" max="26" width="14.7109375" style="12" customWidth="1"/>
    <col min="27" max="28" width="17.28515625" style="12" customWidth="1"/>
    <col min="29" max="256" width="9.140625" style="12" customWidth="1"/>
    <col min="257" max="16384" width="11.42578125" style="12"/>
  </cols>
  <sheetData>
    <row r="1" spans="1:27" ht="18.75">
      <c r="A1" s="42" t="s">
        <v>120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>
      <c r="A2" s="43" t="s">
        <v>122</v>
      </c>
      <c r="B2" s="43" t="s">
        <v>121</v>
      </c>
      <c r="C2" s="44">
        <v>1995</v>
      </c>
      <c r="D2" s="44">
        <v>1996</v>
      </c>
      <c r="E2" s="44">
        <v>1997</v>
      </c>
      <c r="F2" s="44">
        <v>1998</v>
      </c>
      <c r="G2" s="44">
        <v>1999</v>
      </c>
      <c r="H2" s="44">
        <v>2000</v>
      </c>
      <c r="I2" s="44">
        <v>2001</v>
      </c>
      <c r="J2" s="44">
        <v>2002</v>
      </c>
      <c r="K2" s="44">
        <v>2003</v>
      </c>
      <c r="L2" s="44">
        <v>2004</v>
      </c>
      <c r="M2" s="44">
        <v>2005</v>
      </c>
      <c r="N2" s="44">
        <v>2006</v>
      </c>
      <c r="O2" s="44">
        <v>2007</v>
      </c>
      <c r="P2" s="44">
        <v>2008</v>
      </c>
      <c r="Q2" s="44">
        <v>2009</v>
      </c>
      <c r="R2" s="44">
        <v>2010</v>
      </c>
      <c r="S2" s="44">
        <v>2011</v>
      </c>
      <c r="T2" s="44">
        <v>2012</v>
      </c>
      <c r="U2" s="44">
        <v>2013</v>
      </c>
      <c r="V2" s="44">
        <v>2014</v>
      </c>
      <c r="W2" s="44">
        <f>V2+1</f>
        <v>2015</v>
      </c>
      <c r="X2" s="44">
        <f>W2+1</f>
        <v>2016</v>
      </c>
      <c r="Y2" s="44">
        <f>X2+1</f>
        <v>2017</v>
      </c>
      <c r="Z2" s="44">
        <f>Y2+1</f>
        <v>2018</v>
      </c>
      <c r="AA2" s="44" t="s">
        <v>6</v>
      </c>
    </row>
    <row r="3" spans="1:27">
      <c r="A3" s="14" t="s">
        <v>5</v>
      </c>
      <c r="B3" s="13"/>
      <c r="C3" s="15">
        <v>22188671</v>
      </c>
      <c r="D3" s="15">
        <v>22649212</v>
      </c>
      <c r="E3" s="15">
        <v>23108003</v>
      </c>
      <c r="F3" s="15">
        <v>23565734</v>
      </c>
      <c r="G3" s="15">
        <v>24023355</v>
      </c>
      <c r="H3" s="15">
        <v>24394145</v>
      </c>
      <c r="I3" s="15">
        <v>24802885</v>
      </c>
      <c r="J3" s="15">
        <v>25212127</v>
      </c>
      <c r="K3" s="15">
        <v>25622082</v>
      </c>
      <c r="L3" s="15">
        <v>26032946</v>
      </c>
      <c r="M3" s="15">
        <v>26444921</v>
      </c>
      <c r="N3" s="15">
        <v>26858165</v>
      </c>
      <c r="O3" s="15">
        <v>27272712</v>
      </c>
      <c r="P3" s="15">
        <v>27688638</v>
      </c>
      <c r="Q3" s="15">
        <v>28105913</v>
      </c>
      <c r="R3" s="15">
        <v>28524411</v>
      </c>
      <c r="S3" s="15">
        <v>28944070</v>
      </c>
      <c r="T3" s="15">
        <v>29365451</v>
      </c>
      <c r="U3" s="15">
        <v>29786263</v>
      </c>
      <c r="V3" s="15">
        <v>30206307</v>
      </c>
      <c r="W3" s="15">
        <v>30620404</v>
      </c>
      <c r="X3" s="15">
        <v>31028637</v>
      </c>
      <c r="Y3" s="15">
        <f>31431164*0.98</f>
        <v>30802540.719999999</v>
      </c>
      <c r="Z3" s="15">
        <f>Y3*0.97</f>
        <v>29878464.498399999</v>
      </c>
      <c r="AA3" s="16">
        <f>32725144-4000000</f>
        <v>28725144</v>
      </c>
    </row>
    <row r="4" spans="1:27">
      <c r="A4" s="17" t="s">
        <v>25</v>
      </c>
      <c r="B4" s="13"/>
      <c r="C4" s="15"/>
      <c r="D4" s="13"/>
      <c r="E4" s="13"/>
      <c r="F4" s="13"/>
      <c r="G4" s="13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9"/>
    </row>
    <row r="5" spans="1:27">
      <c r="A5" s="71" t="s">
        <v>59</v>
      </c>
      <c r="B5" s="21"/>
      <c r="C5" s="22">
        <v>1344</v>
      </c>
      <c r="D5" s="22">
        <v>1371</v>
      </c>
      <c r="E5" s="22">
        <v>1431</v>
      </c>
      <c r="F5" s="22">
        <v>1440</v>
      </c>
      <c r="G5" s="22">
        <v>1311</v>
      </c>
      <c r="H5" s="22">
        <v>1372</v>
      </c>
      <c r="I5" s="22">
        <v>1358</v>
      </c>
      <c r="J5" s="22">
        <v>1347</v>
      </c>
      <c r="K5" s="22">
        <v>1201</v>
      </c>
      <c r="L5" s="22">
        <v>1200</v>
      </c>
      <c r="M5" s="22">
        <v>1307</v>
      </c>
      <c r="N5" s="22">
        <v>1338</v>
      </c>
      <c r="O5" s="22">
        <v>1420</v>
      </c>
      <c r="P5" s="22">
        <v>1450</v>
      </c>
      <c r="Q5" s="22">
        <v>1490</v>
      </c>
      <c r="R5" s="22">
        <v>1530</v>
      </c>
      <c r="S5" s="22">
        <v>1520</v>
      </c>
      <c r="T5" s="22">
        <v>1570</v>
      </c>
      <c r="U5" s="22">
        <v>1620</v>
      </c>
      <c r="V5" s="23">
        <v>1650</v>
      </c>
      <c r="W5" s="22">
        <v>1732.5</v>
      </c>
      <c r="X5" s="22">
        <v>1645.875</v>
      </c>
      <c r="Y5" s="22">
        <v>1563.58125</v>
      </c>
      <c r="Z5" s="22">
        <v>1485.4021874999999</v>
      </c>
      <c r="AA5" s="22">
        <v>1455.6941437499997</v>
      </c>
    </row>
    <row r="6" spans="1:27">
      <c r="A6" s="72" t="s">
        <v>60</v>
      </c>
      <c r="B6" s="13"/>
      <c r="C6" s="22">
        <v>139424</v>
      </c>
      <c r="D6" s="22">
        <v>138165</v>
      </c>
      <c r="E6" s="22">
        <v>132544</v>
      </c>
      <c r="F6" s="22">
        <v>118626</v>
      </c>
      <c r="G6" s="22">
        <v>127451</v>
      </c>
      <c r="H6" s="22">
        <v>87818.922000000006</v>
      </c>
      <c r="I6" s="22">
        <v>96731.251499999998</v>
      </c>
      <c r="J6" s="22">
        <v>93284.869900000005</v>
      </c>
      <c r="K6" s="22">
        <v>94801.703399999999</v>
      </c>
      <c r="L6" s="22">
        <v>148387.7922</v>
      </c>
      <c r="M6" s="22">
        <v>100490.69979999999</v>
      </c>
      <c r="N6" s="22">
        <v>147719.9075</v>
      </c>
      <c r="O6" s="22">
        <v>199090.79759999999</v>
      </c>
      <c r="P6" s="22">
        <v>224277.96779999998</v>
      </c>
      <c r="Q6" s="22">
        <v>179877.8432</v>
      </c>
      <c r="R6" s="22">
        <v>193965.99479999999</v>
      </c>
      <c r="S6" s="22">
        <v>193925.269</v>
      </c>
      <c r="T6" s="22">
        <v>196748.52170000001</v>
      </c>
      <c r="U6" s="22">
        <v>187653.45689999999</v>
      </c>
      <c r="V6" s="22">
        <v>181237.842</v>
      </c>
      <c r="W6" s="22">
        <v>131667.73719999997</v>
      </c>
      <c r="X6" s="22">
        <v>108600.2295</v>
      </c>
      <c r="Y6" s="22">
        <v>76077.91</v>
      </c>
      <c r="Z6" s="22">
        <v>38776.543000000005</v>
      </c>
      <c r="AA6" s="22">
        <v>27143.580100000003</v>
      </c>
    </row>
    <row r="7" spans="1:27">
      <c r="A7" s="72" t="s">
        <v>61</v>
      </c>
      <c r="B7" s="13"/>
      <c r="C7" s="22">
        <v>445170</v>
      </c>
      <c r="D7" s="22">
        <v>476130</v>
      </c>
      <c r="E7" s="22">
        <v>478280</v>
      </c>
      <c r="F7" s="22">
        <v>516050</v>
      </c>
      <c r="G7" s="22">
        <v>615100</v>
      </c>
      <c r="H7" s="22">
        <v>664600</v>
      </c>
      <c r="I7" s="22">
        <v>833450</v>
      </c>
      <c r="J7" s="22">
        <v>866380</v>
      </c>
      <c r="K7" s="22">
        <v>860957</v>
      </c>
      <c r="L7" s="22">
        <v>873453</v>
      </c>
      <c r="M7" s="22">
        <v>982174</v>
      </c>
      <c r="N7" s="22">
        <v>1006609</v>
      </c>
      <c r="O7" s="22">
        <v>1070507</v>
      </c>
      <c r="P7" s="22">
        <v>1080676</v>
      </c>
      <c r="Q7" s="22">
        <v>1071736</v>
      </c>
      <c r="R7" s="22">
        <v>1103887</v>
      </c>
      <c r="S7" s="22">
        <v>1108421</v>
      </c>
      <c r="T7" s="22">
        <v>1144126</v>
      </c>
      <c r="U7" s="22">
        <v>1179084</v>
      </c>
      <c r="V7" s="22">
        <v>1099077.5079999999</v>
      </c>
      <c r="W7" s="22">
        <v>1011016.9884000001</v>
      </c>
      <c r="X7" s="22">
        <v>904224.97509999992</v>
      </c>
      <c r="Y7" s="22">
        <v>437183.04200000002</v>
      </c>
      <c r="Z7" s="22">
        <v>234028.014</v>
      </c>
      <c r="AA7" s="22">
        <v>163819.60979999998</v>
      </c>
    </row>
    <row r="8" spans="1:27">
      <c r="A8" s="72" t="s">
        <v>62</v>
      </c>
      <c r="B8" s="13"/>
      <c r="C8" s="22">
        <v>2706626</v>
      </c>
      <c r="D8" s="22">
        <v>2849367</v>
      </c>
      <c r="E8" s="22">
        <v>2978418</v>
      </c>
      <c r="F8" s="22">
        <v>2914354</v>
      </c>
      <c r="G8" s="22">
        <v>3069551</v>
      </c>
      <c r="H8" s="22">
        <v>3174909</v>
      </c>
      <c r="I8" s="22">
        <v>3410552</v>
      </c>
      <c r="J8" s="22">
        <v>2910660</v>
      </c>
      <c r="K8" s="22">
        <v>2671896</v>
      </c>
      <c r="L8" s="22">
        <v>2662896</v>
      </c>
      <c r="M8" s="22">
        <v>3156937</v>
      </c>
      <c r="N8" s="22">
        <v>2918428</v>
      </c>
      <c r="O8" s="22">
        <v>2720864</v>
      </c>
      <c r="P8" s="22">
        <v>2716300</v>
      </c>
      <c r="Q8" s="22">
        <v>3964960</v>
      </c>
      <c r="R8" s="22">
        <v>4026004</v>
      </c>
      <c r="S8" s="22">
        <v>4267567</v>
      </c>
      <c r="T8" s="22">
        <v>3700621</v>
      </c>
      <c r="U8" s="22">
        <v>3504059</v>
      </c>
      <c r="V8" s="22">
        <v>3456798</v>
      </c>
      <c r="W8" s="22">
        <v>3328323</v>
      </c>
      <c r="X8" s="22">
        <v>2793018</v>
      </c>
      <c r="Y8" s="22">
        <v>2735920</v>
      </c>
      <c r="Z8" s="22">
        <v>2386248.7999999998</v>
      </c>
      <c r="AA8" s="22">
        <v>1789686.5999999999</v>
      </c>
    </row>
    <row r="9" spans="1:27">
      <c r="A9" s="72" t="s">
        <v>63</v>
      </c>
      <c r="B9" s="13"/>
      <c r="C9" s="22">
        <v>315567</v>
      </c>
      <c r="D9" s="22">
        <v>349561</v>
      </c>
      <c r="E9" s="22">
        <v>422863</v>
      </c>
      <c r="F9" s="22">
        <v>407601</v>
      </c>
      <c r="G9" s="22">
        <v>392501</v>
      </c>
      <c r="H9" s="22">
        <v>428753</v>
      </c>
      <c r="I9" s="22">
        <v>418182</v>
      </c>
      <c r="J9" s="22">
        <v>428845</v>
      </c>
      <c r="K9" s="22">
        <v>453150</v>
      </c>
      <c r="L9" s="22">
        <v>329543</v>
      </c>
      <c r="M9" s="22">
        <v>389308</v>
      </c>
      <c r="N9" s="22">
        <v>453313</v>
      </c>
      <c r="O9" s="22">
        <v>429324</v>
      </c>
      <c r="P9" s="22">
        <v>442153</v>
      </c>
      <c r="Q9" s="22">
        <v>444104</v>
      </c>
      <c r="R9" s="22">
        <v>468487</v>
      </c>
      <c r="S9" s="22">
        <v>429546</v>
      </c>
      <c r="T9" s="22">
        <v>486083</v>
      </c>
      <c r="U9" s="22">
        <v>490272</v>
      </c>
      <c r="V9" s="22">
        <v>448508.5</v>
      </c>
      <c r="W9" s="22">
        <v>378553.99053613289</v>
      </c>
      <c r="X9" s="22">
        <v>347520.73439999996</v>
      </c>
      <c r="Y9" s="22">
        <v>286023.59239999996</v>
      </c>
      <c r="Z9" s="22">
        <v>270538.935</v>
      </c>
      <c r="AA9" s="22">
        <v>265128.15629999997</v>
      </c>
    </row>
    <row r="10" spans="1:27">
      <c r="A10" s="72" t="s">
        <v>64</v>
      </c>
      <c r="B10" s="13"/>
      <c r="C10" s="22">
        <v>6957</v>
      </c>
      <c r="D10" s="22">
        <v>6691</v>
      </c>
      <c r="E10" s="22">
        <v>8963</v>
      </c>
      <c r="F10" s="22">
        <v>9005</v>
      </c>
      <c r="G10" s="22">
        <v>7629</v>
      </c>
      <c r="H10" s="22">
        <v>9729</v>
      </c>
      <c r="I10" s="22">
        <v>6496</v>
      </c>
      <c r="J10" s="22">
        <v>6876</v>
      </c>
      <c r="K10" s="22">
        <v>7244</v>
      </c>
      <c r="L10" s="22">
        <v>7450</v>
      </c>
      <c r="M10" s="22">
        <v>7819</v>
      </c>
      <c r="N10" s="22">
        <v>6797</v>
      </c>
      <c r="O10" s="22">
        <v>6720</v>
      </c>
      <c r="P10" s="22">
        <v>6788</v>
      </c>
      <c r="Q10" s="22">
        <v>11325</v>
      </c>
      <c r="R10" s="22">
        <v>11312</v>
      </c>
      <c r="S10" s="22">
        <v>5661</v>
      </c>
      <c r="T10" s="22">
        <v>5725</v>
      </c>
      <c r="U10" s="22">
        <v>12630</v>
      </c>
      <c r="V10" s="22">
        <f>U10*0.96</f>
        <v>12124.8</v>
      </c>
      <c r="W10" s="22">
        <f>V10*0.9</f>
        <v>10912.32</v>
      </c>
      <c r="X10" s="22">
        <f>W10*0.91</f>
        <v>9930.2111999999997</v>
      </c>
      <c r="Y10" s="22">
        <f>X10*0.81</f>
        <v>8043.4710720000003</v>
      </c>
      <c r="Z10" s="22">
        <f>Y10*0.8</f>
        <v>6434.7768576000008</v>
      </c>
      <c r="AA10" s="22">
        <f>Z10*0.6</f>
        <v>3860.8661145600004</v>
      </c>
    </row>
    <row r="11" spans="1:27">
      <c r="A11" s="72" t="s">
        <v>65</v>
      </c>
      <c r="B11" s="13"/>
      <c r="C11" s="22">
        <v>295476</v>
      </c>
      <c r="D11" s="22">
        <v>294593</v>
      </c>
      <c r="E11" s="22">
        <v>300605</v>
      </c>
      <c r="F11" s="22">
        <v>306740</v>
      </c>
      <c r="G11" s="22">
        <v>313000</v>
      </c>
      <c r="H11" s="22">
        <v>319388</v>
      </c>
      <c r="I11" s="22">
        <v>325906</v>
      </c>
      <c r="J11" s="22">
        <v>332557</v>
      </c>
      <c r="K11" s="22">
        <v>339344</v>
      </c>
      <c r="L11" s="22">
        <v>346269</v>
      </c>
      <c r="M11" s="22">
        <v>353336</v>
      </c>
      <c r="N11" s="22">
        <v>327668</v>
      </c>
      <c r="O11" s="22">
        <v>345859</v>
      </c>
      <c r="P11" s="22">
        <v>289764.19999999995</v>
      </c>
      <c r="Q11" s="22">
        <v>313419.59999999998</v>
      </c>
      <c r="R11" s="22">
        <v>220065.93000000002</v>
      </c>
      <c r="S11" s="22">
        <v>208874.84</v>
      </c>
      <c r="T11" s="22">
        <v>222924.78</v>
      </c>
      <c r="U11" s="22">
        <v>223476.6</v>
      </c>
      <c r="V11" s="22">
        <v>224741.26</v>
      </c>
      <c r="W11" s="22">
        <v>236527.01</v>
      </c>
      <c r="X11" s="22">
        <v>248229.09599999999</v>
      </c>
      <c r="Y11" s="22">
        <v>235733.73</v>
      </c>
      <c r="Z11" s="22">
        <v>194151.47099999999</v>
      </c>
      <c r="AA11" s="22">
        <v>186385.41215999998</v>
      </c>
    </row>
    <row r="12" spans="1:27">
      <c r="A12" s="14" t="s">
        <v>3</v>
      </c>
      <c r="E12" s="22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>
      <c r="A13" s="73" t="s">
        <v>124</v>
      </c>
      <c r="B13" s="21"/>
      <c r="C13" s="22">
        <v>534.6</v>
      </c>
      <c r="D13" s="22">
        <v>663</v>
      </c>
      <c r="E13" s="22">
        <v>442</v>
      </c>
      <c r="F13" s="22">
        <v>671.5</v>
      </c>
      <c r="G13" s="22">
        <v>680</v>
      </c>
      <c r="H13" s="25">
        <v>621</v>
      </c>
      <c r="I13" s="22">
        <v>559</v>
      </c>
      <c r="J13" s="22">
        <v>467</v>
      </c>
      <c r="K13" s="22">
        <v>594</v>
      </c>
      <c r="L13" s="22">
        <v>491</v>
      </c>
      <c r="M13" s="22">
        <v>500</v>
      </c>
      <c r="N13" s="22">
        <v>760</v>
      </c>
      <c r="O13" s="22">
        <v>650</v>
      </c>
      <c r="P13" s="22">
        <v>1746</v>
      </c>
      <c r="Q13" s="22">
        <v>1134</v>
      </c>
      <c r="R13" s="22">
        <v>1073</v>
      </c>
      <c r="S13" s="22">
        <v>1099</v>
      </c>
      <c r="T13" s="22">
        <v>1226</v>
      </c>
      <c r="U13" s="22">
        <v>1287.3</v>
      </c>
      <c r="V13" s="22">
        <v>643.65</v>
      </c>
      <c r="W13" s="22">
        <v>514.91999999999996</v>
      </c>
      <c r="X13" s="22">
        <v>463.428</v>
      </c>
      <c r="Y13" s="22">
        <v>278.05680000000001</v>
      </c>
      <c r="Z13" s="22">
        <v>139.0284</v>
      </c>
      <c r="AA13" s="22">
        <f>Z13*0.96</f>
        <v>133.467264</v>
      </c>
    </row>
    <row r="14" spans="1:27">
      <c r="A14" s="74" t="s">
        <v>52</v>
      </c>
      <c r="B14" s="25" t="s">
        <v>51</v>
      </c>
      <c r="C14" s="22">
        <f t="shared" ref="C14:M14" si="0">C15+C16+C17</f>
        <v>63.231999999999999</v>
      </c>
      <c r="D14" s="22">
        <f t="shared" si="0"/>
        <v>67.320999999999998</v>
      </c>
      <c r="E14" s="22">
        <f t="shared" si="0"/>
        <v>58.061999999999998</v>
      </c>
      <c r="F14" s="22">
        <f t="shared" si="0"/>
        <v>58.079000000000001</v>
      </c>
      <c r="G14" s="22">
        <f t="shared" si="0"/>
        <v>63.661999999999999</v>
      </c>
      <c r="H14" s="22">
        <f t="shared" si="0"/>
        <v>71.138000000000005</v>
      </c>
      <c r="I14" s="22">
        <f t="shared" si="0"/>
        <v>60.902000000000001</v>
      </c>
      <c r="J14" s="22">
        <f t="shared" si="0"/>
        <v>46.980999999999995</v>
      </c>
      <c r="K14" s="22">
        <f t="shared" si="0"/>
        <v>92.186999999999998</v>
      </c>
      <c r="L14" s="22">
        <f t="shared" si="0"/>
        <v>112.80961716559999</v>
      </c>
      <c r="M14" s="22">
        <f t="shared" si="0"/>
        <v>54.135906000000006</v>
      </c>
      <c r="N14" s="22">
        <f>N15+N16+N17</f>
        <v>69.939000000000007</v>
      </c>
      <c r="O14" s="22">
        <f t="shared" ref="O14:AA14" si="1">O15+O16+O17</f>
        <v>119.41480000000001</v>
      </c>
      <c r="P14" s="22">
        <f t="shared" si="1"/>
        <v>299.19400000000002</v>
      </c>
      <c r="Q14" s="22">
        <f t="shared" si="1"/>
        <v>243.0643</v>
      </c>
      <c r="R14" s="22">
        <f t="shared" si="1"/>
        <v>160.52699999999999</v>
      </c>
      <c r="S14" s="22">
        <f t="shared" si="1"/>
        <v>169.072</v>
      </c>
      <c r="T14" s="22">
        <f t="shared" si="1"/>
        <v>219.202</v>
      </c>
      <c r="U14" s="22">
        <f t="shared" si="1"/>
        <v>163.51999999999998</v>
      </c>
      <c r="V14" s="22">
        <f t="shared" si="1"/>
        <v>143.72499999999999</v>
      </c>
      <c r="W14" s="22">
        <f t="shared" si="1"/>
        <v>195.77199999999999</v>
      </c>
      <c r="X14" s="22">
        <f t="shared" si="1"/>
        <v>51.195999999999998</v>
      </c>
      <c r="Y14" s="22">
        <f t="shared" si="1"/>
        <v>91.846999999999994</v>
      </c>
      <c r="Z14" s="22">
        <f t="shared" si="1"/>
        <v>57</v>
      </c>
      <c r="AA14" s="22">
        <f t="shared" si="1"/>
        <v>35</v>
      </c>
    </row>
    <row r="15" spans="1:27">
      <c r="A15" s="74" t="s">
        <v>53</v>
      </c>
      <c r="B15" s="25" t="s">
        <v>9</v>
      </c>
      <c r="C15" s="22">
        <v>62.231999999999999</v>
      </c>
      <c r="D15" s="22">
        <v>66.320999999999998</v>
      </c>
      <c r="E15" s="22">
        <v>51.841999999999999</v>
      </c>
      <c r="F15" s="22">
        <v>51.841999999999999</v>
      </c>
      <c r="G15" s="22">
        <v>57.997</v>
      </c>
      <c r="H15" s="22">
        <v>64.757999999999996</v>
      </c>
      <c r="I15" s="22">
        <v>54.567999999999998</v>
      </c>
      <c r="J15" s="22">
        <v>40.006</v>
      </c>
      <c r="K15" s="22">
        <v>85.753</v>
      </c>
      <c r="L15" s="22">
        <v>104.815</v>
      </c>
      <c r="M15" s="22">
        <v>46.161000000000001</v>
      </c>
      <c r="N15" s="22">
        <v>61.042000000000002</v>
      </c>
      <c r="O15" s="22">
        <v>107.905</v>
      </c>
      <c r="P15" s="22">
        <v>282.48599999999999</v>
      </c>
      <c r="Q15" s="22">
        <v>225.55199999999999</v>
      </c>
      <c r="R15" s="22">
        <v>142.96</v>
      </c>
      <c r="S15" s="22">
        <v>151.197</v>
      </c>
      <c r="T15" s="22">
        <v>196.29900000000001</v>
      </c>
      <c r="U15" s="22">
        <v>143.059</v>
      </c>
      <c r="V15" s="22">
        <v>135.14699999999999</v>
      </c>
      <c r="W15" s="22">
        <v>195.46899999999999</v>
      </c>
      <c r="X15" s="22">
        <v>49.503999999999998</v>
      </c>
      <c r="Y15" s="22">
        <v>63.247999999999998</v>
      </c>
      <c r="Z15" s="22">
        <v>42</v>
      </c>
      <c r="AA15" s="22">
        <v>30</v>
      </c>
    </row>
    <row r="16" spans="1:27">
      <c r="A16" s="74" t="s">
        <v>54</v>
      </c>
      <c r="B16" s="25" t="s">
        <v>9</v>
      </c>
      <c r="C16" s="25">
        <v>1</v>
      </c>
      <c r="D16" s="25">
        <v>1</v>
      </c>
      <c r="E16" s="22">
        <v>1.1000000000000001</v>
      </c>
      <c r="F16" s="22">
        <v>1.25</v>
      </c>
      <c r="G16" s="22">
        <v>1.3</v>
      </c>
      <c r="H16" s="22">
        <v>1.1499999999999999</v>
      </c>
      <c r="I16" s="22">
        <v>1.2</v>
      </c>
      <c r="J16" s="22">
        <v>1.3</v>
      </c>
      <c r="K16" s="22">
        <v>1.2</v>
      </c>
      <c r="L16" s="22">
        <v>1.6</v>
      </c>
      <c r="M16" s="22">
        <v>1.5</v>
      </c>
      <c r="N16" s="22">
        <v>3</v>
      </c>
      <c r="O16" s="22">
        <v>5.4</v>
      </c>
      <c r="P16" s="22">
        <v>9.8000000000000007</v>
      </c>
      <c r="Q16" s="22">
        <v>10.5</v>
      </c>
      <c r="R16" s="22">
        <v>13.2</v>
      </c>
      <c r="S16" s="22">
        <v>14.8</v>
      </c>
      <c r="T16" s="22">
        <v>15.2</v>
      </c>
      <c r="U16" s="22">
        <v>15.35</v>
      </c>
      <c r="V16" s="25">
        <v>0</v>
      </c>
      <c r="W16" s="25">
        <v>0</v>
      </c>
      <c r="X16" s="22">
        <v>0</v>
      </c>
      <c r="Y16" s="22">
        <v>0</v>
      </c>
      <c r="Z16" s="22">
        <v>0</v>
      </c>
      <c r="AA16" s="22">
        <v>0</v>
      </c>
    </row>
    <row r="17" spans="1:27">
      <c r="A17" s="74" t="s">
        <v>55</v>
      </c>
      <c r="B17" s="25" t="s">
        <v>51</v>
      </c>
      <c r="C17" s="25">
        <v>0</v>
      </c>
      <c r="D17" s="25">
        <v>0</v>
      </c>
      <c r="E17" s="22">
        <v>5.12</v>
      </c>
      <c r="F17" s="22">
        <v>4.9870000000000001</v>
      </c>
      <c r="G17" s="22">
        <v>4.3650000000000002</v>
      </c>
      <c r="H17" s="22">
        <v>5.23</v>
      </c>
      <c r="I17" s="22">
        <v>5.1340000000000003</v>
      </c>
      <c r="J17" s="22">
        <v>5.6749999999999998</v>
      </c>
      <c r="K17" s="22">
        <v>5.234</v>
      </c>
      <c r="L17" s="22">
        <v>6.3946171656000006</v>
      </c>
      <c r="M17" s="22">
        <v>6.4749060000000007</v>
      </c>
      <c r="N17" s="22">
        <v>5.8970000000000002</v>
      </c>
      <c r="O17" s="22">
        <v>6.1097999999999999</v>
      </c>
      <c r="P17" s="22">
        <v>6.9080000000000004</v>
      </c>
      <c r="Q17" s="22">
        <v>7.0122999999999998</v>
      </c>
      <c r="R17" s="22">
        <v>4.367</v>
      </c>
      <c r="S17" s="22">
        <v>3.0750000000000002</v>
      </c>
      <c r="T17" s="22">
        <v>7.7030000000000003</v>
      </c>
      <c r="U17" s="22">
        <v>5.1109999999999998</v>
      </c>
      <c r="V17" s="22">
        <v>8.5779999999999994</v>
      </c>
      <c r="W17" s="22">
        <v>0.30299999999999999</v>
      </c>
      <c r="X17" s="22">
        <v>1.6919999999999999</v>
      </c>
      <c r="Y17" s="22">
        <v>28.599</v>
      </c>
      <c r="Z17" s="22">
        <v>15</v>
      </c>
      <c r="AA17" s="22">
        <v>5</v>
      </c>
    </row>
    <row r="18" spans="1:27">
      <c r="A18" s="74" t="s">
        <v>56</v>
      </c>
      <c r="B18" s="25" t="s">
        <v>51</v>
      </c>
      <c r="C18" s="25">
        <v>0</v>
      </c>
      <c r="D18" s="25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20</v>
      </c>
      <c r="Q18" s="22">
        <v>30</v>
      </c>
      <c r="R18" s="22">
        <v>45</v>
      </c>
      <c r="S18" s="22">
        <v>58</v>
      </c>
      <c r="T18" s="22">
        <v>62</v>
      </c>
      <c r="U18" s="22">
        <v>58</v>
      </c>
      <c r="V18" s="22">
        <v>20</v>
      </c>
      <c r="W18" s="22">
        <v>5</v>
      </c>
      <c r="X18" s="22">
        <v>0</v>
      </c>
      <c r="Y18" s="22">
        <v>0</v>
      </c>
      <c r="Z18" s="22">
        <v>0</v>
      </c>
      <c r="AA18" s="22">
        <v>0</v>
      </c>
    </row>
    <row r="19" spans="1:27">
      <c r="A19" s="74" t="s">
        <v>57</v>
      </c>
      <c r="B19" s="25" t="s">
        <v>51</v>
      </c>
      <c r="C19" s="25">
        <v>2</v>
      </c>
      <c r="D19" s="25">
        <v>2</v>
      </c>
      <c r="E19" s="22">
        <v>2.2243106344319012</v>
      </c>
      <c r="F19" s="22">
        <v>2.3247879705176753</v>
      </c>
      <c r="G19" s="22">
        <v>2.3511763988299434</v>
      </c>
      <c r="H19" s="22">
        <v>2.4277726251535374</v>
      </c>
      <c r="I19" s="22">
        <v>2.4315269026912927</v>
      </c>
      <c r="J19" s="22">
        <v>2.5413646843488502</v>
      </c>
      <c r="K19" s="22">
        <v>2.5702114525869599</v>
      </c>
      <c r="L19" s="22">
        <v>2.5690392000000002</v>
      </c>
      <c r="M19" s="22">
        <v>2.4569999999999999</v>
      </c>
      <c r="N19" s="22">
        <v>2.7650000000000001</v>
      </c>
      <c r="O19" s="22">
        <v>2.456</v>
      </c>
      <c r="P19" s="22">
        <v>3.456</v>
      </c>
      <c r="Q19" s="22">
        <v>5.5670000000000002</v>
      </c>
      <c r="R19" s="22">
        <v>10.236000000000001</v>
      </c>
      <c r="S19" s="22">
        <v>23.434999999999999</v>
      </c>
      <c r="T19" s="22">
        <v>35.756</v>
      </c>
      <c r="U19" s="22">
        <v>29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</row>
    <row r="20" spans="1:27">
      <c r="A20" s="74" t="s">
        <v>58</v>
      </c>
      <c r="B20" s="25" t="s">
        <v>51</v>
      </c>
      <c r="C20" s="25">
        <v>1</v>
      </c>
      <c r="D20" s="25">
        <v>1</v>
      </c>
      <c r="E20" s="22">
        <v>0.87649999999999995</v>
      </c>
      <c r="F20" s="22">
        <v>0.956068761401075</v>
      </c>
      <c r="G20" s="22">
        <v>0.88009207952667567</v>
      </c>
      <c r="H20" s="22">
        <v>0.79507476195034987</v>
      </c>
      <c r="I20" s="22">
        <v>0.87115300215482017</v>
      </c>
      <c r="J20" s="22">
        <v>0.87115213100268929</v>
      </c>
      <c r="K20" s="22">
        <v>0.88008943925835792</v>
      </c>
      <c r="L20" s="22">
        <v>0.88561568110847477</v>
      </c>
      <c r="M20" s="22">
        <v>0.88442612796636011</v>
      </c>
      <c r="N20" s="22">
        <v>0.83792148552000001</v>
      </c>
      <c r="O20" s="22">
        <v>0.8758456</v>
      </c>
      <c r="P20" s="22">
        <v>0.95609949999999999</v>
      </c>
      <c r="Q20" s="22">
        <v>1.5677456000000001</v>
      </c>
      <c r="R20" s="22">
        <v>2.2896548000000001</v>
      </c>
      <c r="S20" s="22">
        <v>2.7568768000000001</v>
      </c>
      <c r="T20" s="22">
        <v>3.4565429999999999</v>
      </c>
      <c r="U20" s="22">
        <v>3</v>
      </c>
      <c r="V20" s="22">
        <v>2</v>
      </c>
      <c r="W20" s="22">
        <v>1</v>
      </c>
      <c r="X20" s="22">
        <v>1</v>
      </c>
      <c r="Y20" s="22">
        <v>0</v>
      </c>
      <c r="Z20" s="22">
        <v>0</v>
      </c>
      <c r="AA20" s="22">
        <v>0</v>
      </c>
    </row>
    <row r="21" spans="1:27">
      <c r="A21" s="73" t="s">
        <v>0</v>
      </c>
      <c r="B21" s="30"/>
      <c r="C21" s="25">
        <v>190</v>
      </c>
      <c r="D21" s="25">
        <v>169</v>
      </c>
      <c r="E21" s="25">
        <v>193</v>
      </c>
      <c r="F21" s="25">
        <v>0</v>
      </c>
      <c r="G21" s="25">
        <v>0</v>
      </c>
      <c r="H21" s="22">
        <v>0</v>
      </c>
      <c r="I21" s="22">
        <v>0</v>
      </c>
      <c r="J21" s="22">
        <v>0</v>
      </c>
      <c r="K21" s="22">
        <v>0</v>
      </c>
      <c r="L21" s="22">
        <v>731</v>
      </c>
      <c r="M21" s="22">
        <v>3753</v>
      </c>
      <c r="N21" s="22">
        <v>12509</v>
      </c>
      <c r="O21" s="22">
        <v>35741</v>
      </c>
      <c r="P21" s="22">
        <v>89351</v>
      </c>
      <c r="Q21" s="22">
        <v>178703</v>
      </c>
      <c r="R21" s="22">
        <v>297838</v>
      </c>
      <c r="S21" s="22">
        <v>311220</v>
      </c>
      <c r="T21" s="22">
        <v>315800</v>
      </c>
      <c r="U21" s="22">
        <v>314000</v>
      </c>
      <c r="V21" s="22">
        <v>230000</v>
      </c>
      <c r="W21" s="22">
        <v>125000</v>
      </c>
      <c r="X21" s="22">
        <v>98000</v>
      </c>
      <c r="Y21" s="22">
        <v>50000</v>
      </c>
      <c r="Z21" s="22">
        <v>1500</v>
      </c>
      <c r="AA21" s="22">
        <f>Z21*0.95</f>
        <v>1425</v>
      </c>
    </row>
    <row r="22" spans="1:27">
      <c r="A22" s="73" t="s">
        <v>2</v>
      </c>
      <c r="B22" s="30"/>
      <c r="C22" s="22">
        <v>3639</v>
      </c>
      <c r="D22" s="22">
        <v>822</v>
      </c>
      <c r="E22" s="22">
        <v>659</v>
      </c>
      <c r="F22" s="22">
        <v>3670</v>
      </c>
      <c r="G22" s="22">
        <v>1974</v>
      </c>
      <c r="H22" s="22">
        <v>3154</v>
      </c>
      <c r="I22" s="22">
        <v>7010</v>
      </c>
      <c r="J22" s="22">
        <v>5060</v>
      </c>
      <c r="K22" s="22">
        <v>745</v>
      </c>
      <c r="L22" s="22">
        <v>68500</v>
      </c>
      <c r="M22" s="22">
        <v>70000</v>
      </c>
      <c r="N22" s="22">
        <v>136205</v>
      </c>
      <c r="O22" s="22">
        <v>244530</v>
      </c>
      <c r="P22" s="22">
        <v>345033</v>
      </c>
      <c r="Q22" s="22">
        <v>286617</v>
      </c>
      <c r="R22" s="22">
        <v>282698</v>
      </c>
      <c r="S22" s="22">
        <v>240239</v>
      </c>
      <c r="T22" s="22">
        <v>330000</v>
      </c>
      <c r="U22" s="22">
        <v>326170</v>
      </c>
      <c r="V22" s="22">
        <v>237578.88</v>
      </c>
      <c r="W22" s="22">
        <v>31379.919999999998</v>
      </c>
      <c r="X22" s="31">
        <v>0</v>
      </c>
      <c r="Y22" s="31">
        <v>0</v>
      </c>
      <c r="Z22" s="31">
        <v>0</v>
      </c>
      <c r="AA22" s="22">
        <f>Z22*0.96</f>
        <v>0</v>
      </c>
    </row>
    <row r="23" spans="1:27">
      <c r="A23" s="24" t="s">
        <v>4</v>
      </c>
      <c r="B23" s="27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>
      <c r="A24" s="73" t="s">
        <v>50</v>
      </c>
      <c r="B24" s="30"/>
      <c r="C24" s="22">
        <v>47621</v>
      </c>
      <c r="D24" s="22">
        <v>51393</v>
      </c>
      <c r="E24" s="22">
        <v>41674</v>
      </c>
      <c r="F24" s="22">
        <v>42919</v>
      </c>
      <c r="G24" s="22">
        <v>40967</v>
      </c>
      <c r="H24" s="22">
        <v>43213</v>
      </c>
      <c r="I24" s="22">
        <v>62643</v>
      </c>
      <c r="J24" s="22">
        <v>84672</v>
      </c>
      <c r="K24" s="22">
        <v>72982</v>
      </c>
      <c r="L24" s="22">
        <v>97492</v>
      </c>
      <c r="M24" s="22">
        <v>69022</v>
      </c>
      <c r="N24" s="22">
        <v>12085</v>
      </c>
      <c r="O24" s="22">
        <v>22050</v>
      </c>
      <c r="P24" s="22">
        <v>24565</v>
      </c>
      <c r="Q24" s="22">
        <v>17908</v>
      </c>
      <c r="R24" s="22">
        <v>17013</v>
      </c>
      <c r="S24" s="22">
        <v>17354</v>
      </c>
      <c r="T24" s="22">
        <v>16485</v>
      </c>
      <c r="U24" s="22">
        <v>17319</v>
      </c>
      <c r="V24" s="22">
        <v>15693</v>
      </c>
      <c r="W24" s="22">
        <v>14908.35</v>
      </c>
      <c r="X24" s="22">
        <v>13417.514999999999</v>
      </c>
      <c r="Y24" s="22">
        <v>11673.23805</v>
      </c>
      <c r="Z24" s="22">
        <v>9482.1712680149994</v>
      </c>
      <c r="AA24" s="22">
        <v>8913.2409919340989</v>
      </c>
    </row>
    <row r="25" spans="1:27">
      <c r="A25" s="29" t="s">
        <v>24</v>
      </c>
      <c r="B25" s="13"/>
      <c r="C25" s="14"/>
      <c r="D25" s="1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27">
      <c r="A26" s="59" t="s">
        <v>10</v>
      </c>
      <c r="B26" s="59"/>
      <c r="C26" s="66">
        <f t="shared" ref="C26:AA26" si="2">C36+C35+C32+C27</f>
        <v>917714</v>
      </c>
      <c r="D26" s="66">
        <f t="shared" si="2"/>
        <v>978060</v>
      </c>
      <c r="E26" s="66">
        <f t="shared" si="2"/>
        <v>1052272</v>
      </c>
      <c r="F26" s="66">
        <f t="shared" si="2"/>
        <v>1063957</v>
      </c>
      <c r="G26" s="66">
        <f t="shared" si="2"/>
        <v>1152284</v>
      </c>
      <c r="H26" s="66">
        <f t="shared" si="2"/>
        <v>1203783.922</v>
      </c>
      <c r="I26" s="66">
        <f t="shared" si="2"/>
        <v>1368365.2515</v>
      </c>
      <c r="J26" s="66">
        <f t="shared" si="2"/>
        <v>1407321.8699</v>
      </c>
      <c r="K26" s="66">
        <f t="shared" si="2"/>
        <v>1424141.7034</v>
      </c>
      <c r="L26" s="66">
        <f t="shared" si="2"/>
        <v>1434783.7922</v>
      </c>
      <c r="M26" s="66">
        <f t="shared" si="2"/>
        <v>1557610.6998000001</v>
      </c>
      <c r="N26" s="66">
        <f t="shared" si="2"/>
        <v>1757440.9075</v>
      </c>
      <c r="O26" s="66">
        <f t="shared" si="2"/>
        <v>1956891.7975999999</v>
      </c>
      <c r="P26" s="66">
        <f t="shared" si="2"/>
        <v>2105715.9677999998</v>
      </c>
      <c r="Q26" s="66">
        <f t="shared" si="2"/>
        <v>2004984.8432</v>
      </c>
      <c r="R26" s="66">
        <f t="shared" si="2"/>
        <v>2071661.9948</v>
      </c>
      <c r="S26" s="66">
        <f t="shared" si="2"/>
        <v>1983453.2690000001</v>
      </c>
      <c r="T26" s="66">
        <f t="shared" si="2"/>
        <v>2168407.5216999999</v>
      </c>
      <c r="U26" s="66">
        <f t="shared" si="2"/>
        <v>2201019.2069000001</v>
      </c>
      <c r="V26" s="66">
        <f t="shared" si="2"/>
        <v>2297938.1845999998</v>
      </c>
      <c r="W26" s="66">
        <f t="shared" si="2"/>
        <v>1581380.651636133</v>
      </c>
      <c r="X26" s="66">
        <f t="shared" si="2"/>
        <v>1386162.3791949998</v>
      </c>
      <c r="Y26" s="66">
        <f t="shared" si="2"/>
        <v>821250.05068999995</v>
      </c>
      <c r="Z26" s="66">
        <f t="shared" si="2"/>
        <v>561890.43949726003</v>
      </c>
      <c r="AA26" s="66">
        <f t="shared" si="2"/>
        <v>470732.04418385739</v>
      </c>
    </row>
    <row r="27" spans="1:27">
      <c r="A27" s="76" t="s">
        <v>115</v>
      </c>
      <c r="B27" s="60"/>
      <c r="C27" s="61">
        <f>C28+C29</f>
        <v>326163</v>
      </c>
      <c r="D27" s="61">
        <f t="shared" ref="D27:AA27" si="3">D28+D29</f>
        <v>357074</v>
      </c>
      <c r="E27" s="61">
        <f t="shared" si="3"/>
        <v>432485</v>
      </c>
      <c r="F27" s="61">
        <f t="shared" si="3"/>
        <v>420276</v>
      </c>
      <c r="G27" s="61">
        <f t="shared" si="3"/>
        <v>402104</v>
      </c>
      <c r="H27" s="61">
        <f t="shared" si="3"/>
        <v>441636</v>
      </c>
      <c r="I27" s="61">
        <f t="shared" si="3"/>
        <v>431688</v>
      </c>
      <c r="J27" s="61">
        <f t="shared" si="3"/>
        <v>440781</v>
      </c>
      <c r="K27" s="61">
        <f t="shared" si="3"/>
        <v>461139</v>
      </c>
      <c r="L27" s="61">
        <f t="shared" si="3"/>
        <v>405493</v>
      </c>
      <c r="M27" s="61">
        <f t="shared" si="3"/>
        <v>467127</v>
      </c>
      <c r="N27" s="61">
        <f t="shared" si="3"/>
        <v>596315</v>
      </c>
      <c r="O27" s="61">
        <f t="shared" si="3"/>
        <v>680574</v>
      </c>
      <c r="P27" s="61">
        <f t="shared" si="3"/>
        <v>793974</v>
      </c>
      <c r="Q27" s="61">
        <f t="shared" si="3"/>
        <v>742046</v>
      </c>
      <c r="R27" s="61">
        <f t="shared" si="3"/>
        <v>762497</v>
      </c>
      <c r="S27" s="61">
        <f t="shared" si="3"/>
        <v>675446</v>
      </c>
      <c r="T27" s="61">
        <f t="shared" si="3"/>
        <v>821808</v>
      </c>
      <c r="U27" s="61">
        <f t="shared" si="3"/>
        <v>821651.75</v>
      </c>
      <c r="V27" s="61">
        <f t="shared" si="3"/>
        <v>690776.15500000003</v>
      </c>
      <c r="W27" s="61">
        <f t="shared" si="3"/>
        <v>414153.80803613289</v>
      </c>
      <c r="X27" s="61">
        <f t="shared" si="3"/>
        <v>351276.44317499996</v>
      </c>
      <c r="Y27" s="61">
        <f t="shared" si="3"/>
        <v>289028.15941999998</v>
      </c>
      <c r="Z27" s="61">
        <f t="shared" si="3"/>
        <v>273152.90830740001</v>
      </c>
      <c r="AA27" s="61">
        <f t="shared" si="3"/>
        <v>267454.59254358598</v>
      </c>
    </row>
    <row r="28" spans="1:27">
      <c r="A28" s="78" t="s">
        <v>128</v>
      </c>
      <c r="B28" s="62"/>
      <c r="C28" s="63">
        <v>6957</v>
      </c>
      <c r="D28" s="63">
        <v>6691</v>
      </c>
      <c r="E28" s="63">
        <v>8963</v>
      </c>
      <c r="F28" s="63">
        <v>9005</v>
      </c>
      <c r="G28" s="63">
        <v>7629</v>
      </c>
      <c r="H28" s="63">
        <v>9729</v>
      </c>
      <c r="I28" s="63">
        <v>6496</v>
      </c>
      <c r="J28" s="63">
        <v>6876</v>
      </c>
      <c r="K28" s="63">
        <v>7244</v>
      </c>
      <c r="L28" s="63">
        <v>7450</v>
      </c>
      <c r="M28" s="63">
        <v>7819</v>
      </c>
      <c r="N28" s="63">
        <v>6797</v>
      </c>
      <c r="O28" s="63">
        <v>6720</v>
      </c>
      <c r="P28" s="63">
        <v>6788</v>
      </c>
      <c r="Q28" s="63">
        <v>11325</v>
      </c>
      <c r="R28" s="63">
        <v>11312</v>
      </c>
      <c r="S28" s="63">
        <v>5661</v>
      </c>
      <c r="T28" s="63">
        <v>5725</v>
      </c>
      <c r="U28" s="63">
        <v>5209.75</v>
      </c>
      <c r="V28" s="63">
        <v>4688.7750000000005</v>
      </c>
      <c r="W28" s="63">
        <v>4219.8975000000009</v>
      </c>
      <c r="X28" s="63">
        <v>3755.708775000001</v>
      </c>
      <c r="Y28" s="63">
        <v>3004.5670200000009</v>
      </c>
      <c r="Z28" s="63">
        <v>2613.9733074000005</v>
      </c>
      <c r="AA28" s="63">
        <v>2326.4362435860003</v>
      </c>
    </row>
    <row r="29" spans="1:27">
      <c r="A29" s="78" t="s">
        <v>129</v>
      </c>
      <c r="B29" s="62"/>
      <c r="C29" s="63">
        <f>C22+C9</f>
        <v>319206</v>
      </c>
      <c r="D29" s="63">
        <f t="shared" ref="D29:AA29" si="4">D22+D9</f>
        <v>350383</v>
      </c>
      <c r="E29" s="63">
        <f t="shared" si="4"/>
        <v>423522</v>
      </c>
      <c r="F29" s="63">
        <f t="shared" si="4"/>
        <v>411271</v>
      </c>
      <c r="G29" s="63">
        <f t="shared" si="4"/>
        <v>394475</v>
      </c>
      <c r="H29" s="63">
        <f t="shared" si="4"/>
        <v>431907</v>
      </c>
      <c r="I29" s="63">
        <f t="shared" si="4"/>
        <v>425192</v>
      </c>
      <c r="J29" s="63">
        <f t="shared" si="4"/>
        <v>433905</v>
      </c>
      <c r="K29" s="63">
        <f t="shared" si="4"/>
        <v>453895</v>
      </c>
      <c r="L29" s="63">
        <f t="shared" si="4"/>
        <v>398043</v>
      </c>
      <c r="M29" s="63">
        <f t="shared" si="4"/>
        <v>459308</v>
      </c>
      <c r="N29" s="63">
        <f t="shared" si="4"/>
        <v>589518</v>
      </c>
      <c r="O29" s="63">
        <f t="shared" si="4"/>
        <v>673854</v>
      </c>
      <c r="P29" s="63">
        <f t="shared" si="4"/>
        <v>787186</v>
      </c>
      <c r="Q29" s="63">
        <f t="shared" si="4"/>
        <v>730721</v>
      </c>
      <c r="R29" s="63">
        <f t="shared" si="4"/>
        <v>751185</v>
      </c>
      <c r="S29" s="63">
        <f t="shared" si="4"/>
        <v>669785</v>
      </c>
      <c r="T29" s="63">
        <f t="shared" si="4"/>
        <v>816083</v>
      </c>
      <c r="U29" s="63">
        <f t="shared" si="4"/>
        <v>816442</v>
      </c>
      <c r="V29" s="63">
        <f t="shared" si="4"/>
        <v>686087.38</v>
      </c>
      <c r="W29" s="63">
        <f t="shared" si="4"/>
        <v>409933.91053613287</v>
      </c>
      <c r="X29" s="63">
        <f t="shared" si="4"/>
        <v>347520.73439999996</v>
      </c>
      <c r="Y29" s="63">
        <f t="shared" si="4"/>
        <v>286023.59239999996</v>
      </c>
      <c r="Z29" s="63">
        <f t="shared" si="4"/>
        <v>270538.935</v>
      </c>
      <c r="AA29" s="63">
        <f t="shared" si="4"/>
        <v>265128.15629999997</v>
      </c>
    </row>
    <row r="30" spans="1:27">
      <c r="A30" s="79" t="s">
        <v>80</v>
      </c>
      <c r="B30" s="62"/>
      <c r="C30" s="64">
        <f>C29*0.809</f>
        <v>258237.65400000001</v>
      </c>
      <c r="D30" s="64">
        <f>D29*0.81</f>
        <v>283810.23000000004</v>
      </c>
      <c r="E30" s="64">
        <f>E29*0.82</f>
        <v>347288.04</v>
      </c>
      <c r="F30" s="64">
        <f>F29*0.79</f>
        <v>324904.09000000003</v>
      </c>
      <c r="G30" s="64">
        <f>G29*0.78</f>
        <v>307690.5</v>
      </c>
      <c r="H30" s="64">
        <f>H29*0.795</f>
        <v>343366.065</v>
      </c>
      <c r="I30" s="64">
        <f>I29*0.785</f>
        <v>333775.72000000003</v>
      </c>
      <c r="J30" s="64">
        <f>J29*0.7934</f>
        <v>344260.22700000001</v>
      </c>
      <c r="K30" s="64">
        <f>K29*0.81234</f>
        <v>368717.06429999997</v>
      </c>
      <c r="L30" s="64">
        <f>L29*0.80236</f>
        <v>319373.78148000001</v>
      </c>
      <c r="M30" s="64">
        <f>M29*0.804512</f>
        <v>369518.79769600002</v>
      </c>
      <c r="N30" s="64">
        <f>N29*0.81019</f>
        <v>477621.58841999999</v>
      </c>
      <c r="O30" s="64">
        <f>O29*0.79543</f>
        <v>536003.68721999996</v>
      </c>
      <c r="P30" s="64">
        <f>P29*0.790145</f>
        <v>621991.08196999994</v>
      </c>
      <c r="Q30" s="64">
        <f>Q29*0.7893456</f>
        <v>576791.40617760003</v>
      </c>
      <c r="R30" s="64">
        <f>R29*0.800023</f>
        <v>600965.27725500008</v>
      </c>
      <c r="S30" s="64">
        <f>S29*0.76</f>
        <v>509036.60000000003</v>
      </c>
      <c r="T30" s="64">
        <f>T29*0.78</f>
        <v>636544.74</v>
      </c>
      <c r="U30" s="64">
        <f>U29*0.79456</f>
        <v>648712.15552000003</v>
      </c>
      <c r="V30" s="64">
        <f>V29*0.789456</f>
        <v>541635.79866527999</v>
      </c>
      <c r="W30" s="64">
        <f>W29*0.773456</f>
        <v>317065.84270763519</v>
      </c>
      <c r="X30" s="64">
        <f>X29*0.7123</f>
        <v>247539.01911311998</v>
      </c>
      <c r="Y30" s="64">
        <f>Y29*0.6534</f>
        <v>186887.81527415998</v>
      </c>
      <c r="Z30" s="64">
        <f>Z29*0.6345</f>
        <v>171656.95425749998</v>
      </c>
      <c r="AA30" s="64">
        <f>AA29*0.555</f>
        <v>147146.1267465</v>
      </c>
    </row>
    <row r="31" spans="1:27">
      <c r="A31" s="79" t="s">
        <v>81</v>
      </c>
      <c r="B31" s="62"/>
      <c r="C31" s="64">
        <f>C29-C30</f>
        <v>60968.34599999999</v>
      </c>
      <c r="D31" s="64">
        <f t="shared" ref="D31:AA31" si="5">D29-D30</f>
        <v>66572.76999999996</v>
      </c>
      <c r="E31" s="64">
        <f t="shared" si="5"/>
        <v>76233.960000000021</v>
      </c>
      <c r="F31" s="64">
        <f t="shared" si="5"/>
        <v>86366.909999999974</v>
      </c>
      <c r="G31" s="64">
        <f t="shared" si="5"/>
        <v>86784.5</v>
      </c>
      <c r="H31" s="64">
        <f t="shared" si="5"/>
        <v>88540.934999999998</v>
      </c>
      <c r="I31" s="64">
        <f t="shared" si="5"/>
        <v>91416.27999999997</v>
      </c>
      <c r="J31" s="64">
        <f t="shared" si="5"/>
        <v>89644.772999999986</v>
      </c>
      <c r="K31" s="64">
        <f t="shared" si="5"/>
        <v>85177.935700000031</v>
      </c>
      <c r="L31" s="64">
        <f t="shared" si="5"/>
        <v>78669.218519999995</v>
      </c>
      <c r="M31" s="64">
        <f t="shared" si="5"/>
        <v>89789.202303999977</v>
      </c>
      <c r="N31" s="64">
        <f t="shared" si="5"/>
        <v>111896.41158000001</v>
      </c>
      <c r="O31" s="64">
        <f t="shared" si="5"/>
        <v>137850.31278000004</v>
      </c>
      <c r="P31" s="64">
        <f t="shared" si="5"/>
        <v>165194.91803000006</v>
      </c>
      <c r="Q31" s="64">
        <f t="shared" si="5"/>
        <v>153929.59382239997</v>
      </c>
      <c r="R31" s="64">
        <f t="shared" si="5"/>
        <v>150219.72274499992</v>
      </c>
      <c r="S31" s="64">
        <f t="shared" si="5"/>
        <v>160748.39999999997</v>
      </c>
      <c r="T31" s="64">
        <f t="shared" si="5"/>
        <v>179538.26</v>
      </c>
      <c r="U31" s="64">
        <f t="shared" si="5"/>
        <v>167729.84447999997</v>
      </c>
      <c r="V31" s="64">
        <f t="shared" si="5"/>
        <v>144451.58133472002</v>
      </c>
      <c r="W31" s="64">
        <f t="shared" si="5"/>
        <v>92868.067828497675</v>
      </c>
      <c r="X31" s="64">
        <f t="shared" si="5"/>
        <v>99981.715286879975</v>
      </c>
      <c r="Y31" s="64">
        <f t="shared" si="5"/>
        <v>99135.777125839988</v>
      </c>
      <c r="Z31" s="64">
        <f t="shared" si="5"/>
        <v>98881.980742500018</v>
      </c>
      <c r="AA31" s="64">
        <f t="shared" si="5"/>
        <v>117982.02955349998</v>
      </c>
    </row>
    <row r="32" spans="1:27">
      <c r="A32" s="77" t="s">
        <v>30</v>
      </c>
      <c r="B32" s="65"/>
      <c r="C32" s="61">
        <f>C33+C34</f>
        <v>139424</v>
      </c>
      <c r="D32" s="61">
        <f t="shared" ref="D32:U32" si="6">D33+D34</f>
        <v>138165</v>
      </c>
      <c r="E32" s="61">
        <f t="shared" si="6"/>
        <v>132544</v>
      </c>
      <c r="F32" s="61">
        <f t="shared" si="6"/>
        <v>118626</v>
      </c>
      <c r="G32" s="61">
        <f t="shared" si="6"/>
        <v>127451</v>
      </c>
      <c r="H32" s="61">
        <f t="shared" si="6"/>
        <v>87818.922000000006</v>
      </c>
      <c r="I32" s="61">
        <f t="shared" si="6"/>
        <v>96731.251499999998</v>
      </c>
      <c r="J32" s="61">
        <f t="shared" si="6"/>
        <v>93284.869900000005</v>
      </c>
      <c r="K32" s="61">
        <f t="shared" si="6"/>
        <v>94801.703399999999</v>
      </c>
      <c r="L32" s="61">
        <f t="shared" si="6"/>
        <v>148387.7922</v>
      </c>
      <c r="M32" s="61">
        <f t="shared" si="6"/>
        <v>100490.69979999999</v>
      </c>
      <c r="N32" s="61">
        <f t="shared" si="6"/>
        <v>147719.9075</v>
      </c>
      <c r="O32" s="61">
        <f t="shared" si="6"/>
        <v>199090.79759999999</v>
      </c>
      <c r="P32" s="61">
        <f t="shared" si="6"/>
        <v>224277.96779999998</v>
      </c>
      <c r="Q32" s="61">
        <f t="shared" si="6"/>
        <v>179877.8432</v>
      </c>
      <c r="R32" s="61">
        <f t="shared" si="6"/>
        <v>193965.99479999999</v>
      </c>
      <c r="S32" s="61">
        <f t="shared" si="6"/>
        <v>193925.269</v>
      </c>
      <c r="T32" s="61">
        <f t="shared" si="6"/>
        <v>196748.52170000001</v>
      </c>
      <c r="U32" s="61">
        <f t="shared" si="6"/>
        <v>187653.45689999999</v>
      </c>
      <c r="V32" s="61">
        <f t="shared" ref="V32:AA32" si="7">V33+V34</f>
        <v>196382.06200000001</v>
      </c>
      <c r="W32" s="61">
        <f t="shared" si="7"/>
        <v>145297.53519999998</v>
      </c>
      <c r="X32" s="61">
        <f t="shared" si="7"/>
        <v>120730.74972000001</v>
      </c>
      <c r="Y32" s="61">
        <f t="shared" si="7"/>
        <v>86995.378198000006</v>
      </c>
      <c r="Z32" s="61">
        <f t="shared" si="7"/>
        <v>48274.740332260008</v>
      </c>
      <c r="AA32" s="61">
        <f t="shared" si="7"/>
        <v>35596.975725711403</v>
      </c>
    </row>
    <row r="33" spans="1:28">
      <c r="A33" s="78" t="s">
        <v>131</v>
      </c>
      <c r="B33" s="62"/>
      <c r="C33" s="63">
        <v>8846</v>
      </c>
      <c r="D33" s="63">
        <v>8922</v>
      </c>
      <c r="E33" s="63">
        <v>8686</v>
      </c>
      <c r="F33" s="63">
        <v>9074</v>
      </c>
      <c r="G33" s="63">
        <v>9770</v>
      </c>
      <c r="H33" s="63">
        <v>9539</v>
      </c>
      <c r="I33" s="63">
        <v>10038</v>
      </c>
      <c r="J33" s="63">
        <v>9953</v>
      </c>
      <c r="K33" s="63">
        <v>10751</v>
      </c>
      <c r="L33" s="63">
        <v>25773</v>
      </c>
      <c r="M33" s="63">
        <v>10958</v>
      </c>
      <c r="N33" s="63">
        <v>50230</v>
      </c>
      <c r="O33" s="63">
        <v>89249</v>
      </c>
      <c r="P33" s="63">
        <v>105232</v>
      </c>
      <c r="Q33" s="63">
        <v>67289</v>
      </c>
      <c r="R33" s="63">
        <v>49279</v>
      </c>
      <c r="S33" s="63">
        <v>38805</v>
      </c>
      <c r="T33" s="63">
        <v>19767</v>
      </c>
      <c r="U33" s="63">
        <v>16642</v>
      </c>
      <c r="V33" s="33">
        <v>15144.220000000001</v>
      </c>
      <c r="W33" s="33">
        <v>13629.798000000001</v>
      </c>
      <c r="X33" s="33">
        <v>12130.52022</v>
      </c>
      <c r="Y33" s="33">
        <v>10917.468198</v>
      </c>
      <c r="Z33" s="33">
        <v>9498.1973322600006</v>
      </c>
      <c r="AA33" s="33">
        <v>8453.3956257114005</v>
      </c>
    </row>
    <row r="34" spans="1:28">
      <c r="A34" s="78" t="s">
        <v>130</v>
      </c>
      <c r="B34" s="62"/>
      <c r="C34" s="63">
        <v>130578</v>
      </c>
      <c r="D34" s="63">
        <v>129243</v>
      </c>
      <c r="E34" s="63">
        <v>123858</v>
      </c>
      <c r="F34" s="63">
        <v>109552</v>
      </c>
      <c r="G34" s="63">
        <v>117681</v>
      </c>
      <c r="H34" s="63">
        <v>78279.922000000006</v>
      </c>
      <c r="I34" s="63">
        <v>86693.251499999998</v>
      </c>
      <c r="J34" s="63">
        <v>83331.869900000005</v>
      </c>
      <c r="K34" s="63">
        <v>84050.703399999999</v>
      </c>
      <c r="L34" s="63">
        <v>122614.7922</v>
      </c>
      <c r="M34" s="63">
        <v>89532.699799999988</v>
      </c>
      <c r="N34" s="63">
        <v>97489.907500000001</v>
      </c>
      <c r="O34" s="63">
        <v>109841.79759999999</v>
      </c>
      <c r="P34" s="63">
        <v>119045.96779999998</v>
      </c>
      <c r="Q34" s="63">
        <v>112588.8432</v>
      </c>
      <c r="R34" s="63">
        <v>144686.99479999999</v>
      </c>
      <c r="S34" s="63">
        <v>155120.269</v>
      </c>
      <c r="T34" s="63">
        <v>176981.52170000001</v>
      </c>
      <c r="U34" s="63">
        <v>171011.45689999999</v>
      </c>
      <c r="V34" s="33">
        <v>181237.842</v>
      </c>
      <c r="W34" s="33">
        <v>131667.73719999997</v>
      </c>
      <c r="X34" s="33">
        <v>108600.2295</v>
      </c>
      <c r="Y34" s="33">
        <v>76077.91</v>
      </c>
      <c r="Z34" s="33">
        <v>38776.543000000005</v>
      </c>
      <c r="AA34" s="33">
        <v>27143.580100000003</v>
      </c>
    </row>
    <row r="35" spans="1:28">
      <c r="A35" s="77" t="s">
        <v>31</v>
      </c>
      <c r="B35" s="65"/>
      <c r="C35" s="66">
        <v>6957</v>
      </c>
      <c r="D35" s="66">
        <v>6691</v>
      </c>
      <c r="E35" s="66">
        <v>8963</v>
      </c>
      <c r="F35" s="66">
        <v>9005</v>
      </c>
      <c r="G35" s="66">
        <v>7629</v>
      </c>
      <c r="H35" s="66">
        <v>9729</v>
      </c>
      <c r="I35" s="66">
        <v>6496</v>
      </c>
      <c r="J35" s="66">
        <v>6876</v>
      </c>
      <c r="K35" s="66">
        <v>7244</v>
      </c>
      <c r="L35" s="66">
        <v>7450</v>
      </c>
      <c r="M35" s="66">
        <v>7819</v>
      </c>
      <c r="N35" s="66">
        <v>6797</v>
      </c>
      <c r="O35" s="66">
        <v>6720</v>
      </c>
      <c r="P35" s="66">
        <v>6788</v>
      </c>
      <c r="Q35" s="66">
        <v>11325</v>
      </c>
      <c r="R35" s="66">
        <v>11312</v>
      </c>
      <c r="S35" s="66">
        <v>5661</v>
      </c>
      <c r="T35" s="66">
        <v>5725</v>
      </c>
      <c r="U35" s="66">
        <v>12630</v>
      </c>
      <c r="V35" s="67">
        <f t="shared" ref="V35:AA35" si="8">V10</f>
        <v>12124.8</v>
      </c>
      <c r="W35" s="67">
        <f t="shared" si="8"/>
        <v>10912.32</v>
      </c>
      <c r="X35" s="67">
        <f t="shared" si="8"/>
        <v>9930.2111999999997</v>
      </c>
      <c r="Y35" s="67">
        <f t="shared" si="8"/>
        <v>8043.4710720000003</v>
      </c>
      <c r="Z35" s="67">
        <f t="shared" si="8"/>
        <v>6434.7768576000008</v>
      </c>
      <c r="AA35" s="67">
        <f t="shared" si="8"/>
        <v>3860.8661145600004</v>
      </c>
    </row>
    <row r="36" spans="1:28">
      <c r="A36" s="77" t="s">
        <v>32</v>
      </c>
      <c r="B36" s="65"/>
      <c r="C36" s="61">
        <f>C37+C38</f>
        <v>445170</v>
      </c>
      <c r="D36" s="61">
        <f>D37+D38</f>
        <v>476130</v>
      </c>
      <c r="E36" s="61">
        <f>E37+E38</f>
        <v>478280</v>
      </c>
      <c r="F36" s="61">
        <f>F7</f>
        <v>516050</v>
      </c>
      <c r="G36" s="61">
        <f t="shared" ref="G36:AA36" si="9">G7</f>
        <v>615100</v>
      </c>
      <c r="H36" s="61">
        <f t="shared" si="9"/>
        <v>664600</v>
      </c>
      <c r="I36" s="61">
        <f t="shared" si="9"/>
        <v>833450</v>
      </c>
      <c r="J36" s="61">
        <f t="shared" si="9"/>
        <v>866380</v>
      </c>
      <c r="K36" s="61">
        <f t="shared" si="9"/>
        <v>860957</v>
      </c>
      <c r="L36" s="61">
        <f t="shared" si="9"/>
        <v>873453</v>
      </c>
      <c r="M36" s="61">
        <f t="shared" si="9"/>
        <v>982174</v>
      </c>
      <c r="N36" s="61">
        <f t="shared" si="9"/>
        <v>1006609</v>
      </c>
      <c r="O36" s="61">
        <f t="shared" si="9"/>
        <v>1070507</v>
      </c>
      <c r="P36" s="61">
        <f t="shared" si="9"/>
        <v>1080676</v>
      </c>
      <c r="Q36" s="61">
        <f t="shared" si="9"/>
        <v>1071736</v>
      </c>
      <c r="R36" s="61">
        <f t="shared" si="9"/>
        <v>1103887</v>
      </c>
      <c r="S36" s="61">
        <f t="shared" si="9"/>
        <v>1108421</v>
      </c>
      <c r="T36" s="61">
        <f t="shared" si="9"/>
        <v>1144126</v>
      </c>
      <c r="U36" s="61">
        <f t="shared" si="9"/>
        <v>1179084</v>
      </c>
      <c r="V36" s="61">
        <f>V37+V38</f>
        <v>1398655.1675999998</v>
      </c>
      <c r="W36" s="61">
        <f t="shared" si="9"/>
        <v>1011016.9884000001</v>
      </c>
      <c r="X36" s="61">
        <f t="shared" si="9"/>
        <v>904224.97509999992</v>
      </c>
      <c r="Y36" s="61">
        <f t="shared" si="9"/>
        <v>437183.04200000002</v>
      </c>
      <c r="Z36" s="61">
        <f t="shared" si="9"/>
        <v>234028.014</v>
      </c>
      <c r="AA36" s="61">
        <f t="shared" si="9"/>
        <v>163819.60979999998</v>
      </c>
    </row>
    <row r="37" spans="1:28">
      <c r="A37" s="78" t="s">
        <v>132</v>
      </c>
      <c r="B37" s="62"/>
      <c r="C37" s="63">
        <v>420224</v>
      </c>
      <c r="D37" s="63">
        <v>451683</v>
      </c>
      <c r="E37" s="63">
        <v>454322</v>
      </c>
      <c r="F37" s="63">
        <v>488988.98050000001</v>
      </c>
      <c r="G37" s="63">
        <v>508574.42535000003</v>
      </c>
      <c r="H37" s="63">
        <v>590338.30900000001</v>
      </c>
      <c r="I37" s="63">
        <v>672158.18350000004</v>
      </c>
      <c r="J37" s="63">
        <v>764431.69063999993</v>
      </c>
      <c r="K37" s="63">
        <v>601094.04372000007</v>
      </c>
      <c r="L37" s="63">
        <v>754955.43400000001</v>
      </c>
      <c r="M37" s="63">
        <v>819792.55099999998</v>
      </c>
      <c r="N37" s="63">
        <v>881484.97529999993</v>
      </c>
      <c r="O37" s="63">
        <v>946363.10640000005</v>
      </c>
      <c r="P37" s="63">
        <v>1010635.287</v>
      </c>
      <c r="Q37" s="63">
        <v>1062403.5114</v>
      </c>
      <c r="R37" s="63">
        <v>1061108.0892</v>
      </c>
      <c r="S37" s="63">
        <v>1102769.067</v>
      </c>
      <c r="T37" s="63">
        <v>1118823.6831000003</v>
      </c>
      <c r="U37" s="63">
        <v>1151660</v>
      </c>
      <c r="V37" s="63">
        <v>1371366.3377999999</v>
      </c>
      <c r="W37" s="63">
        <v>975566.07143999997</v>
      </c>
      <c r="X37" s="63">
        <v>878110.42709999997</v>
      </c>
      <c r="Y37" s="63">
        <v>413319.80660000001</v>
      </c>
      <c r="Z37" s="63">
        <v>213566.61809999999</v>
      </c>
      <c r="AA37" s="63">
        <v>146498.23439999999</v>
      </c>
    </row>
    <row r="38" spans="1:28">
      <c r="A38" s="78" t="s">
        <v>133</v>
      </c>
      <c r="B38" s="62"/>
      <c r="C38" s="63">
        <v>24946</v>
      </c>
      <c r="D38" s="63">
        <v>24447</v>
      </c>
      <c r="E38" s="63">
        <v>23958</v>
      </c>
      <c r="F38" s="63">
        <v>27061.019499999995</v>
      </c>
      <c r="G38" s="63">
        <v>106525.57464999997</v>
      </c>
      <c r="H38" s="63">
        <v>74261.690999999992</v>
      </c>
      <c r="I38" s="63">
        <v>161291.81649999996</v>
      </c>
      <c r="J38" s="63">
        <v>101948.30936000007</v>
      </c>
      <c r="K38" s="63">
        <v>259862.95627999993</v>
      </c>
      <c r="L38" s="63">
        <v>118497.56599999999</v>
      </c>
      <c r="M38" s="63">
        <v>162381.44900000002</v>
      </c>
      <c r="N38" s="63">
        <v>125124.02470000007</v>
      </c>
      <c r="O38" s="63">
        <v>124143.89359999995</v>
      </c>
      <c r="P38" s="63">
        <v>70040.712999999989</v>
      </c>
      <c r="Q38" s="63">
        <v>9332.4886000000406</v>
      </c>
      <c r="R38" s="63">
        <v>42778.910799999954</v>
      </c>
      <c r="S38" s="63">
        <v>5651.9329999999609</v>
      </c>
      <c r="T38" s="63">
        <v>25302.316899999743</v>
      </c>
      <c r="U38" s="63">
        <v>27424</v>
      </c>
      <c r="V38" s="63">
        <v>27288.8298</v>
      </c>
      <c r="W38" s="63">
        <v>35450.916960000177</v>
      </c>
      <c r="X38" s="63">
        <v>26114.547999999952</v>
      </c>
      <c r="Y38" s="63">
        <v>23863.235400000005</v>
      </c>
      <c r="Z38" s="63">
        <v>20461.395900000003</v>
      </c>
      <c r="AA38" s="63">
        <v>17321.37539999999</v>
      </c>
    </row>
    <row r="39" spans="1:28">
      <c r="A39" s="59" t="s">
        <v>127</v>
      </c>
      <c r="B39" s="59"/>
      <c r="C39" s="66">
        <v>1882.482</v>
      </c>
      <c r="D39" s="66">
        <v>1885.84</v>
      </c>
      <c r="E39" s="66">
        <v>1896.431</v>
      </c>
      <c r="F39" s="66">
        <v>2106.8000000000002</v>
      </c>
      <c r="G39" s="66">
        <v>1908.319</v>
      </c>
      <c r="H39" s="66">
        <v>2089.3359999999998</v>
      </c>
      <c r="I39" s="66">
        <v>2146.2269999999999</v>
      </c>
      <c r="J39" s="66">
        <v>1860.973</v>
      </c>
      <c r="K39" s="66">
        <v>2033.181</v>
      </c>
      <c r="L39" s="66">
        <v>2235.2849999999999</v>
      </c>
      <c r="M39" s="66">
        <v>2216.848</v>
      </c>
      <c r="N39" s="66">
        <v>2794.2370000000001</v>
      </c>
      <c r="O39" s="66">
        <v>2797.4090000000001</v>
      </c>
      <c r="P39" s="66">
        <v>4320.3280000000004</v>
      </c>
      <c r="Q39" s="66">
        <v>4711.7979999999998</v>
      </c>
      <c r="R39" s="66">
        <v>4708.1239999999998</v>
      </c>
      <c r="S39" s="66">
        <v>3892.43</v>
      </c>
      <c r="T39" s="66">
        <v>4807.0929999999998</v>
      </c>
      <c r="U39" s="66">
        <v>4796.2079999999996</v>
      </c>
      <c r="V39" s="15">
        <f t="shared" ref="V39:AA39" si="10">(V44*8+V40)/1000</f>
        <v>4242.6579000000011</v>
      </c>
      <c r="W39" s="15">
        <f t="shared" si="10"/>
        <v>3302.0843700000009</v>
      </c>
      <c r="X39" s="15">
        <f t="shared" si="10"/>
        <v>2055.4430000000002</v>
      </c>
      <c r="Y39" s="15">
        <f t="shared" si="10"/>
        <v>2298.35725</v>
      </c>
      <c r="Z39" s="15">
        <f t="shared" si="10"/>
        <v>1941.4021875000001</v>
      </c>
      <c r="AA39" s="15">
        <f t="shared" si="10"/>
        <v>1735.6941437499997</v>
      </c>
    </row>
    <row r="40" spans="1:28" ht="15.75" customHeight="1">
      <c r="A40" s="76" t="s">
        <v>37</v>
      </c>
      <c r="B40" s="60"/>
      <c r="C40" s="61">
        <f>C41+C42*8+C43</f>
        <v>994236</v>
      </c>
      <c r="D40" s="61">
        <f t="shared" ref="D40:S40" si="11">D41+D42*8+D43</f>
        <v>1020454</v>
      </c>
      <c r="E40" s="61">
        <f t="shared" si="11"/>
        <v>1021964</v>
      </c>
      <c r="F40" s="61">
        <f t="shared" si="11"/>
        <v>1124900</v>
      </c>
      <c r="G40" s="61">
        <f t="shared" si="11"/>
        <v>1033078</v>
      </c>
      <c r="H40" s="61">
        <f t="shared" si="11"/>
        <v>1128316</v>
      </c>
      <c r="I40" s="61">
        <f t="shared" si="11"/>
        <v>1132674</v>
      </c>
      <c r="J40" s="61">
        <f t="shared" si="11"/>
        <v>817882</v>
      </c>
      <c r="K40" s="61">
        <f t="shared" si="11"/>
        <v>1178136</v>
      </c>
      <c r="L40" s="61">
        <f t="shared" si="11"/>
        <v>1333683</v>
      </c>
      <c r="M40" s="61">
        <f t="shared" si="11"/>
        <v>1289209</v>
      </c>
      <c r="N40" s="61">
        <f t="shared" si="11"/>
        <v>1826449</v>
      </c>
      <c r="O40" s="61">
        <f t="shared" si="11"/>
        <v>1281449</v>
      </c>
      <c r="P40" s="61">
        <f t="shared" si="11"/>
        <v>2375725</v>
      </c>
      <c r="Q40" s="61">
        <f t="shared" si="11"/>
        <v>2643166</v>
      </c>
      <c r="R40" s="61">
        <f t="shared" si="11"/>
        <v>2180852</v>
      </c>
      <c r="S40" s="61">
        <f t="shared" si="11"/>
        <v>2331407</v>
      </c>
      <c r="T40" s="61">
        <f t="shared" ref="T40:AA40" si="12">T41+T42*8+T43</f>
        <v>3181063</v>
      </c>
      <c r="U40" s="61">
        <f t="shared" si="12"/>
        <v>2044523.8</v>
      </c>
      <c r="V40" s="61">
        <f t="shared" si="12"/>
        <v>1279620.2999999998</v>
      </c>
      <c r="W40" s="61">
        <f t="shared" si="12"/>
        <v>1732013.0899999999</v>
      </c>
      <c r="X40" s="61">
        <f t="shared" si="12"/>
        <v>536611.26199999999</v>
      </c>
      <c r="Y40" s="61">
        <f t="shared" si="12"/>
        <v>625991.9044</v>
      </c>
      <c r="Z40" s="61">
        <f t="shared" si="12"/>
        <v>438796.36884000001</v>
      </c>
      <c r="AA40" s="61">
        <f t="shared" si="12"/>
        <v>331214.04567600001</v>
      </c>
    </row>
    <row r="41" spans="1:28">
      <c r="A41" s="75" t="s">
        <v>38</v>
      </c>
      <c r="B41" s="68"/>
      <c r="C41" s="63">
        <v>196436</v>
      </c>
      <c r="D41" s="63">
        <v>198780</v>
      </c>
      <c r="E41" s="63">
        <v>214664</v>
      </c>
      <c r="F41" s="63">
        <v>218509</v>
      </c>
      <c r="G41" s="63">
        <v>218223</v>
      </c>
      <c r="H41" s="63">
        <v>207577</v>
      </c>
      <c r="I41" s="63">
        <v>235545</v>
      </c>
      <c r="J41" s="63">
        <v>196874</v>
      </c>
      <c r="K41" s="63">
        <v>175218</v>
      </c>
      <c r="L41" s="63">
        <v>232004</v>
      </c>
      <c r="M41" s="63">
        <v>230274</v>
      </c>
      <c r="N41" s="63">
        <v>224622</v>
      </c>
      <c r="O41" s="63">
        <v>157624</v>
      </c>
      <c r="P41" s="63">
        <v>172808</v>
      </c>
      <c r="Q41" s="63">
        <v>273636</v>
      </c>
      <c r="R41" s="63">
        <v>293321</v>
      </c>
      <c r="S41" s="63">
        <v>230082</v>
      </c>
      <c r="T41" s="63">
        <v>236926</v>
      </c>
      <c r="U41" s="63">
        <v>163056</v>
      </c>
      <c r="V41" s="33">
        <v>146750.39999999999</v>
      </c>
      <c r="W41" s="33">
        <v>132075.35999999999</v>
      </c>
      <c r="X41" s="33">
        <v>118867.82399999999</v>
      </c>
      <c r="Y41" s="33">
        <v>106981.0416</v>
      </c>
      <c r="Z41" s="33">
        <v>96282.937439999994</v>
      </c>
      <c r="AA41" s="33">
        <v>86654.643695999999</v>
      </c>
    </row>
    <row r="42" spans="1:28">
      <c r="A42" s="75" t="s">
        <v>35</v>
      </c>
      <c r="B42" s="68"/>
      <c r="C42" s="63">
        <v>96325</v>
      </c>
      <c r="D42" s="63">
        <v>99435</v>
      </c>
      <c r="E42" s="63">
        <v>97951</v>
      </c>
      <c r="F42" s="63">
        <v>110344</v>
      </c>
      <c r="G42" s="63">
        <v>99176</v>
      </c>
      <c r="H42" s="63">
        <v>112069</v>
      </c>
      <c r="I42" s="63">
        <v>106442</v>
      </c>
      <c r="J42" s="63">
        <v>71445</v>
      </c>
      <c r="K42" s="63">
        <v>119388</v>
      </c>
      <c r="L42" s="63">
        <v>130878</v>
      </c>
      <c r="M42" s="63">
        <v>125150</v>
      </c>
      <c r="N42" s="63">
        <v>191163</v>
      </c>
      <c r="O42" s="63">
        <v>132095</v>
      </c>
      <c r="P42" s="63">
        <v>258708</v>
      </c>
      <c r="Q42" s="63">
        <v>286726</v>
      </c>
      <c r="R42" s="63">
        <v>220054</v>
      </c>
      <c r="S42" s="63">
        <v>246386</v>
      </c>
      <c r="T42" s="63">
        <v>346478</v>
      </c>
      <c r="U42" s="63">
        <v>222260</v>
      </c>
      <c r="V42" s="33">
        <v>135147</v>
      </c>
      <c r="W42" s="33">
        <v>195469</v>
      </c>
      <c r="X42" s="33">
        <v>49504</v>
      </c>
      <c r="Y42" s="33">
        <v>63248</v>
      </c>
      <c r="Z42" s="33">
        <v>42000</v>
      </c>
      <c r="AA42" s="33">
        <v>30000</v>
      </c>
    </row>
    <row r="43" spans="1:28">
      <c r="A43" s="75" t="s">
        <v>39</v>
      </c>
      <c r="B43" s="68"/>
      <c r="C43" s="63">
        <v>27200</v>
      </c>
      <c r="D43" s="63">
        <v>26194</v>
      </c>
      <c r="E43" s="63">
        <v>23692</v>
      </c>
      <c r="F43" s="63">
        <v>23639</v>
      </c>
      <c r="G43" s="63">
        <v>21447</v>
      </c>
      <c r="H43" s="63">
        <v>24187</v>
      </c>
      <c r="I43" s="63">
        <v>45593</v>
      </c>
      <c r="J43" s="63">
        <v>49448</v>
      </c>
      <c r="K43" s="63">
        <v>47814</v>
      </c>
      <c r="L43" s="63">
        <v>54655</v>
      </c>
      <c r="M43" s="63">
        <v>57735</v>
      </c>
      <c r="N43" s="63">
        <v>72523</v>
      </c>
      <c r="O43" s="63">
        <v>67065</v>
      </c>
      <c r="P43" s="63">
        <v>133253</v>
      </c>
      <c r="Q43" s="63">
        <v>75722</v>
      </c>
      <c r="R43" s="63">
        <v>127099</v>
      </c>
      <c r="S43" s="63">
        <v>130237</v>
      </c>
      <c r="T43" s="63">
        <v>172313</v>
      </c>
      <c r="U43" s="63">
        <v>103387.8</v>
      </c>
      <c r="V43" s="33">
        <v>51693.9</v>
      </c>
      <c r="W43" s="33">
        <v>36185.729999999996</v>
      </c>
      <c r="X43" s="33">
        <v>21711.437999999998</v>
      </c>
      <c r="Y43" s="33">
        <v>13026.862799999999</v>
      </c>
      <c r="Z43" s="33">
        <v>6513.4313999999995</v>
      </c>
      <c r="AA43" s="33">
        <v>4559.4019799999996</v>
      </c>
    </row>
    <row r="44" spans="1:28">
      <c r="A44" s="76" t="s">
        <v>29</v>
      </c>
      <c r="B44" s="68"/>
      <c r="C44" s="66">
        <f>C46+C47</f>
        <v>98694</v>
      </c>
      <c r="D44" s="66">
        <f t="shared" ref="D44:U44" si="13">D46+D47</f>
        <v>96154</v>
      </c>
      <c r="E44" s="66">
        <f t="shared" si="13"/>
        <v>97163</v>
      </c>
      <c r="F44" s="66">
        <f t="shared" si="13"/>
        <v>109100</v>
      </c>
      <c r="G44" s="66">
        <f t="shared" si="13"/>
        <v>97249</v>
      </c>
      <c r="H44" s="66">
        <f t="shared" si="13"/>
        <v>106780</v>
      </c>
      <c r="I44" s="66">
        <f t="shared" si="13"/>
        <v>112617</v>
      </c>
      <c r="J44" s="66">
        <f t="shared" si="13"/>
        <v>115899</v>
      </c>
      <c r="K44" s="66">
        <f t="shared" si="13"/>
        <v>95005</v>
      </c>
      <c r="L44" s="66">
        <f t="shared" si="13"/>
        <v>100178</v>
      </c>
      <c r="M44" s="66">
        <f t="shared" si="13"/>
        <v>103071</v>
      </c>
      <c r="N44" s="66">
        <f t="shared" si="13"/>
        <v>107532</v>
      </c>
      <c r="O44" s="66">
        <f t="shared" si="13"/>
        <v>168440</v>
      </c>
      <c r="P44" s="66">
        <f t="shared" si="13"/>
        <v>216067</v>
      </c>
      <c r="Q44" s="66">
        <f t="shared" si="13"/>
        <v>229848</v>
      </c>
      <c r="R44" s="66">
        <f t="shared" si="13"/>
        <v>280808</v>
      </c>
      <c r="S44" s="66">
        <f t="shared" si="13"/>
        <v>173447</v>
      </c>
      <c r="T44" s="66">
        <f t="shared" si="13"/>
        <v>180670</v>
      </c>
      <c r="U44" s="66">
        <f t="shared" si="13"/>
        <v>290351</v>
      </c>
      <c r="V44" s="66">
        <f>V19+(V5*1000-V40)</f>
        <v>370379.70000000019</v>
      </c>
      <c r="W44" s="15">
        <f>(W5+W14)*1000-W40</f>
        <v>196258.91000000015</v>
      </c>
      <c r="X44" s="15">
        <f>(((X5+(X14*8))*1000000)-(X40*1000))/8000</f>
        <v>189853.96725000002</v>
      </c>
      <c r="Y44" s="15">
        <f>(((Y5+(Y14*8))*1000000)-(Y40*1000))/8000</f>
        <v>209045.66819999999</v>
      </c>
      <c r="Z44" s="15">
        <f>(((Z5+(Z14*8))*1000000)-(Z40*1000))/8000</f>
        <v>187825.72733249998</v>
      </c>
      <c r="AA44" s="15">
        <f>(((AA5+(AA14*8))*1000000)-(AA40*1000))/8000</f>
        <v>175560.01225924998</v>
      </c>
    </row>
    <row r="45" spans="1:28">
      <c r="A45" s="76" t="s">
        <v>100</v>
      </c>
      <c r="B45" s="60"/>
      <c r="C45" s="66">
        <f>C44*8</f>
        <v>789552</v>
      </c>
      <c r="D45" s="66">
        <f t="shared" ref="D45:AA45" si="14">D44*8</f>
        <v>769232</v>
      </c>
      <c r="E45" s="66">
        <f t="shared" si="14"/>
        <v>777304</v>
      </c>
      <c r="F45" s="66">
        <f t="shared" si="14"/>
        <v>872800</v>
      </c>
      <c r="G45" s="66">
        <f t="shared" si="14"/>
        <v>777992</v>
      </c>
      <c r="H45" s="66">
        <f t="shared" si="14"/>
        <v>854240</v>
      </c>
      <c r="I45" s="66">
        <f t="shared" si="14"/>
        <v>900936</v>
      </c>
      <c r="J45" s="66">
        <f t="shared" si="14"/>
        <v>927192</v>
      </c>
      <c r="K45" s="66">
        <f t="shared" si="14"/>
        <v>760040</v>
      </c>
      <c r="L45" s="66">
        <f t="shared" si="14"/>
        <v>801424</v>
      </c>
      <c r="M45" s="66">
        <f t="shared" si="14"/>
        <v>824568</v>
      </c>
      <c r="N45" s="66">
        <f t="shared" si="14"/>
        <v>860256</v>
      </c>
      <c r="O45" s="66">
        <f t="shared" si="14"/>
        <v>1347520</v>
      </c>
      <c r="P45" s="66">
        <f t="shared" si="14"/>
        <v>1728536</v>
      </c>
      <c r="Q45" s="66">
        <f t="shared" si="14"/>
        <v>1838784</v>
      </c>
      <c r="R45" s="66">
        <f t="shared" si="14"/>
        <v>2246464</v>
      </c>
      <c r="S45" s="66">
        <f t="shared" si="14"/>
        <v>1387576</v>
      </c>
      <c r="T45" s="66">
        <f t="shared" si="14"/>
        <v>1445360</v>
      </c>
      <c r="U45" s="66">
        <f t="shared" si="14"/>
        <v>2322808</v>
      </c>
      <c r="V45" s="66">
        <f t="shared" si="14"/>
        <v>2963037.6000000015</v>
      </c>
      <c r="W45" s="66">
        <f t="shared" si="14"/>
        <v>1570071.2800000012</v>
      </c>
      <c r="X45" s="66">
        <f t="shared" si="14"/>
        <v>1518831.7380000001</v>
      </c>
      <c r="Y45" s="66">
        <f t="shared" si="14"/>
        <v>1672365.3455999999</v>
      </c>
      <c r="Z45" s="66">
        <f t="shared" si="14"/>
        <v>1502605.8186599999</v>
      </c>
      <c r="AA45" s="66">
        <f t="shared" si="14"/>
        <v>1404480.0980739999</v>
      </c>
    </row>
    <row r="46" spans="1:28">
      <c r="A46" s="80" t="s">
        <v>36</v>
      </c>
      <c r="B46" s="68"/>
      <c r="C46" s="63">
        <v>52975</v>
      </c>
      <c r="D46" s="63">
        <v>55916</v>
      </c>
      <c r="E46" s="63">
        <v>68616</v>
      </c>
      <c r="F46" s="63">
        <v>71018</v>
      </c>
      <c r="G46" s="63">
        <v>63415</v>
      </c>
      <c r="H46" s="63">
        <v>72773</v>
      </c>
      <c r="I46" s="63">
        <v>66919</v>
      </c>
      <c r="J46" s="63">
        <v>85167</v>
      </c>
      <c r="K46" s="63">
        <v>69905</v>
      </c>
      <c r="L46" s="63">
        <v>88824</v>
      </c>
      <c r="M46" s="63">
        <v>87778</v>
      </c>
      <c r="N46" s="63">
        <v>91074</v>
      </c>
      <c r="O46" s="63">
        <v>130216</v>
      </c>
      <c r="P46" s="63">
        <v>136663</v>
      </c>
      <c r="Q46" s="63">
        <v>204807</v>
      </c>
      <c r="R46" s="63">
        <v>213245</v>
      </c>
      <c r="S46" s="63">
        <v>95574</v>
      </c>
      <c r="T46" s="63">
        <v>101308</v>
      </c>
      <c r="U46" s="63">
        <v>102669</v>
      </c>
      <c r="V46" s="33">
        <v>100615.62</v>
      </c>
      <c r="W46" s="33">
        <v>98603.3076</v>
      </c>
      <c r="X46" s="33">
        <v>78882.646080000006</v>
      </c>
      <c r="Y46" s="33">
        <v>70994.381472000008</v>
      </c>
      <c r="Z46" s="33">
        <v>63894.943324800006</v>
      </c>
      <c r="AA46" s="33">
        <v>44726.460327360001</v>
      </c>
    </row>
    <row r="47" spans="1:28">
      <c r="A47" s="80" t="s">
        <v>66</v>
      </c>
      <c r="B47" s="68"/>
      <c r="C47" s="63">
        <v>45719</v>
      </c>
      <c r="D47" s="63">
        <v>40238</v>
      </c>
      <c r="E47" s="63">
        <v>28547</v>
      </c>
      <c r="F47" s="63">
        <v>38082</v>
      </c>
      <c r="G47" s="63">
        <v>33834</v>
      </c>
      <c r="H47" s="63">
        <v>34007</v>
      </c>
      <c r="I47" s="63">
        <v>45698</v>
      </c>
      <c r="J47" s="63">
        <v>30732</v>
      </c>
      <c r="K47" s="63">
        <v>25100</v>
      </c>
      <c r="L47" s="63">
        <v>11354</v>
      </c>
      <c r="M47" s="63">
        <v>15293</v>
      </c>
      <c r="N47" s="63">
        <v>16458</v>
      </c>
      <c r="O47" s="63">
        <v>38224</v>
      </c>
      <c r="P47" s="63">
        <v>79404</v>
      </c>
      <c r="Q47" s="63">
        <v>25041</v>
      </c>
      <c r="R47" s="63">
        <v>67563</v>
      </c>
      <c r="S47" s="63">
        <v>77873</v>
      </c>
      <c r="T47" s="63">
        <v>79362</v>
      </c>
      <c r="U47" s="63">
        <v>187682</v>
      </c>
      <c r="V47" s="33">
        <v>269764.08000000019</v>
      </c>
      <c r="W47" s="33">
        <v>97655.602400000149</v>
      </c>
      <c r="X47" s="33">
        <v>110971.32117000001</v>
      </c>
      <c r="Y47" s="33">
        <v>138051.28672799998</v>
      </c>
      <c r="Z47" s="33">
        <v>123930.78400769999</v>
      </c>
      <c r="AA47" s="33">
        <v>130833.55193188999</v>
      </c>
    </row>
    <row r="48" spans="1:28">
      <c r="A48" s="69" t="s">
        <v>118</v>
      </c>
      <c r="B48" s="60"/>
      <c r="C48" s="66">
        <f>C3*C74/1000000</f>
        <v>2152.3010869999998</v>
      </c>
      <c r="D48" s="66">
        <f>D3*D74/1000000</f>
        <v>2219.6227760000002</v>
      </c>
      <c r="E48" s="66">
        <f>E3*E74/1000000</f>
        <v>2333.9083030000002</v>
      </c>
      <c r="F48" s="66">
        <f>F3*F74/1000000</f>
        <v>2427.2706020000001</v>
      </c>
      <c r="G48" s="66">
        <f t="shared" ref="G48:AA48" si="15">(G3*G74)/1000000</f>
        <v>2306.24208</v>
      </c>
      <c r="H48" s="66">
        <f t="shared" si="15"/>
        <v>2390.6262099999999</v>
      </c>
      <c r="I48" s="66">
        <f t="shared" si="15"/>
        <v>2753.1202349999999</v>
      </c>
      <c r="J48" s="66">
        <f t="shared" si="15"/>
        <v>3302.7886370000001</v>
      </c>
      <c r="K48" s="66">
        <f t="shared" si="15"/>
        <v>2972.1615120000001</v>
      </c>
      <c r="L48" s="66">
        <f t="shared" si="15"/>
        <v>2915.6899520000002</v>
      </c>
      <c r="M48" s="66">
        <f t="shared" si="15"/>
        <v>3437.8397300000001</v>
      </c>
      <c r="N48" s="66">
        <f t="shared" si="15"/>
        <v>3625.8522750000002</v>
      </c>
      <c r="O48" s="66">
        <f t="shared" si="15"/>
        <v>3845.4523920000001</v>
      </c>
      <c r="P48" s="66">
        <f t="shared" si="15"/>
        <v>4236.3616140000004</v>
      </c>
      <c r="Q48" s="66">
        <f t="shared" si="15"/>
        <v>4525.051993</v>
      </c>
      <c r="R48" s="66">
        <f t="shared" si="15"/>
        <v>4678.003404</v>
      </c>
      <c r="S48" s="66">
        <f t="shared" si="15"/>
        <v>5267.8207400000001</v>
      </c>
      <c r="T48" s="66">
        <f t="shared" si="15"/>
        <v>4757.2030619999996</v>
      </c>
      <c r="U48" s="66">
        <f t="shared" si="15"/>
        <v>5599.8174440000003</v>
      </c>
      <c r="V48" s="66">
        <f t="shared" si="15"/>
        <v>5708.9920229999998</v>
      </c>
      <c r="W48" s="66">
        <f t="shared" si="15"/>
        <v>5572.913528</v>
      </c>
      <c r="X48" s="66">
        <f t="shared" si="15"/>
        <v>2823.605967</v>
      </c>
      <c r="Y48" s="66">
        <f t="shared" si="15"/>
        <v>3080.2540720000002</v>
      </c>
      <c r="Z48" s="66">
        <f t="shared" si="15"/>
        <v>1971.9786568943998</v>
      </c>
      <c r="AA48" s="66">
        <f t="shared" si="15"/>
        <v>2096.935512</v>
      </c>
      <c r="AB48" s="33">
        <f>(Z48+AA48)/2*1000000*60/1000/1000</f>
        <v>122067.425066832</v>
      </c>
    </row>
    <row r="49" spans="1:27">
      <c r="A49" s="59" t="s">
        <v>26</v>
      </c>
      <c r="B49" s="59"/>
      <c r="C49" s="15">
        <f t="shared" ref="C49:AA49" si="16">C55+C50+C60</f>
        <v>414530</v>
      </c>
      <c r="D49" s="15">
        <f t="shared" si="16"/>
        <v>397400</v>
      </c>
      <c r="E49" s="15">
        <f t="shared" si="16"/>
        <v>339692</v>
      </c>
      <c r="F49" s="15">
        <f t="shared" si="16"/>
        <v>418302</v>
      </c>
      <c r="G49" s="15">
        <f t="shared" si="16"/>
        <v>391402</v>
      </c>
      <c r="H49" s="15">
        <f t="shared" si="16"/>
        <v>398366</v>
      </c>
      <c r="I49" s="15">
        <f t="shared" si="16"/>
        <v>376720</v>
      </c>
      <c r="J49" s="15">
        <f t="shared" si="16"/>
        <v>443628</v>
      </c>
      <c r="K49" s="15">
        <f t="shared" si="16"/>
        <v>444103</v>
      </c>
      <c r="L49" s="15">
        <f t="shared" si="16"/>
        <v>463164</v>
      </c>
      <c r="M49" s="15">
        <f t="shared" si="16"/>
        <v>381481</v>
      </c>
      <c r="N49" s="15">
        <f t="shared" si="16"/>
        <v>284460</v>
      </c>
      <c r="O49" s="15">
        <f t="shared" si="16"/>
        <v>266059</v>
      </c>
      <c r="P49" s="15">
        <f t="shared" si="16"/>
        <v>236700</v>
      </c>
      <c r="Q49" s="15">
        <f t="shared" si="16"/>
        <v>263945</v>
      </c>
      <c r="R49" s="15">
        <f t="shared" si="16"/>
        <v>223693</v>
      </c>
      <c r="S49" s="15">
        <f t="shared" si="16"/>
        <v>254016</v>
      </c>
      <c r="T49" s="15">
        <f t="shared" si="16"/>
        <v>266313</v>
      </c>
      <c r="U49" s="15">
        <f t="shared" si="16"/>
        <v>304674</v>
      </c>
      <c r="V49" s="15">
        <f t="shared" si="16"/>
        <v>240434.26</v>
      </c>
      <c r="W49" s="15">
        <f t="shared" si="16"/>
        <v>251436.36000000002</v>
      </c>
      <c r="X49" s="15">
        <f t="shared" si="16"/>
        <v>261646.61099999998</v>
      </c>
      <c r="Y49" s="15">
        <f t="shared" si="16"/>
        <v>257406.96804999997</v>
      </c>
      <c r="Z49" s="15">
        <f t="shared" si="16"/>
        <v>203634.07126801499</v>
      </c>
      <c r="AA49" s="15">
        <f t="shared" si="16"/>
        <v>203256.15622970305</v>
      </c>
    </row>
    <row r="50" spans="1:27" ht="15.75" customHeight="1">
      <c r="A50" s="81" t="s">
        <v>28</v>
      </c>
      <c r="B50" s="60"/>
      <c r="C50" s="61">
        <f>C51+C52+C53+C54</f>
        <v>170072</v>
      </c>
      <c r="D50" s="61">
        <f t="shared" ref="D50:U50" si="17">D51+D52+D53+D54</f>
        <v>164225</v>
      </c>
      <c r="E50" s="61">
        <f t="shared" si="17"/>
        <v>150144</v>
      </c>
      <c r="F50" s="61">
        <f t="shared" si="17"/>
        <v>206642</v>
      </c>
      <c r="G50" s="61">
        <f t="shared" si="17"/>
        <v>174677</v>
      </c>
      <c r="H50" s="61">
        <f t="shared" si="17"/>
        <v>187635</v>
      </c>
      <c r="I50" s="61">
        <f t="shared" si="17"/>
        <v>131262</v>
      </c>
      <c r="J50" s="61">
        <f t="shared" si="17"/>
        <v>177948</v>
      </c>
      <c r="K50" s="61">
        <f t="shared" si="17"/>
        <v>195544</v>
      </c>
      <c r="L50" s="61">
        <f t="shared" si="17"/>
        <v>166169</v>
      </c>
      <c r="M50" s="61">
        <f t="shared" si="17"/>
        <v>120731</v>
      </c>
      <c r="N50" s="61">
        <f t="shared" si="17"/>
        <v>114399</v>
      </c>
      <c r="O50" s="61">
        <f t="shared" si="17"/>
        <v>92578</v>
      </c>
      <c r="P50" s="61">
        <f t="shared" si="17"/>
        <v>88398</v>
      </c>
      <c r="Q50" s="61">
        <f t="shared" si="17"/>
        <v>109249</v>
      </c>
      <c r="R50" s="61">
        <f t="shared" si="17"/>
        <v>99926</v>
      </c>
      <c r="S50" s="61">
        <f t="shared" si="17"/>
        <v>102103</v>
      </c>
      <c r="T50" s="61">
        <f t="shared" si="17"/>
        <v>92912</v>
      </c>
      <c r="U50" s="61">
        <f t="shared" si="17"/>
        <v>124928</v>
      </c>
      <c r="V50" s="15">
        <v>93958</v>
      </c>
      <c r="W50" s="15">
        <v>121380</v>
      </c>
      <c r="X50" s="15">
        <v>163997</v>
      </c>
      <c r="Y50" s="15">
        <f>X50*0.8</f>
        <v>131197.6</v>
      </c>
      <c r="Z50" s="15">
        <f>X50*0.7</f>
        <v>114797.9</v>
      </c>
      <c r="AA50" s="15">
        <f>X50*0.65</f>
        <v>106598.05</v>
      </c>
    </row>
    <row r="51" spans="1:27">
      <c r="A51" s="80" t="s">
        <v>16</v>
      </c>
      <c r="B51" s="68"/>
      <c r="C51" s="63">
        <v>32105</v>
      </c>
      <c r="D51" s="63">
        <v>28419</v>
      </c>
      <c r="E51" s="63">
        <v>17547</v>
      </c>
      <c r="F51" s="63">
        <v>37843</v>
      </c>
      <c r="G51" s="63">
        <v>28402</v>
      </c>
      <c r="H51" s="63">
        <v>31288</v>
      </c>
      <c r="I51" s="63">
        <v>37445</v>
      </c>
      <c r="J51" s="63">
        <v>52624</v>
      </c>
      <c r="K51" s="63">
        <v>84566</v>
      </c>
      <c r="L51" s="63">
        <v>15500</v>
      </c>
      <c r="M51" s="63">
        <v>10846</v>
      </c>
      <c r="N51" s="63">
        <v>8037</v>
      </c>
      <c r="O51" s="63">
        <v>9903</v>
      </c>
      <c r="P51" s="63">
        <v>7662</v>
      </c>
      <c r="Q51" s="63">
        <v>10790</v>
      </c>
      <c r="R51" s="63">
        <v>28242</v>
      </c>
      <c r="S51" s="63">
        <v>8105</v>
      </c>
      <c r="T51" s="63">
        <v>30724</v>
      </c>
      <c r="U51" s="63">
        <v>6103</v>
      </c>
      <c r="V51" s="33">
        <v>7439.510000000002</v>
      </c>
      <c r="W51" s="33">
        <v>9456.6589999999997</v>
      </c>
      <c r="X51" s="33">
        <v>15206.727199999998</v>
      </c>
      <c r="Y51" s="33">
        <v>12165.381759999998</v>
      </c>
      <c r="Z51" s="26">
        <v>9884.3726799999986</v>
      </c>
      <c r="AA51" s="33">
        <v>10644.709039999998</v>
      </c>
    </row>
    <row r="52" spans="1:27">
      <c r="A52" s="80" t="s">
        <v>17</v>
      </c>
      <c r="B52" s="68"/>
      <c r="C52" s="63">
        <v>16634</v>
      </c>
      <c r="D52" s="63">
        <v>13572</v>
      </c>
      <c r="E52" s="63">
        <v>19461</v>
      </c>
      <c r="F52" s="63">
        <v>11770</v>
      </c>
      <c r="G52" s="63">
        <v>16007</v>
      </c>
      <c r="H52" s="63">
        <v>18342</v>
      </c>
      <c r="I52" s="63">
        <v>29163</v>
      </c>
      <c r="J52" s="63">
        <v>23464</v>
      </c>
      <c r="K52" s="63">
        <v>16082</v>
      </c>
      <c r="L52" s="63">
        <v>25805</v>
      </c>
      <c r="M52" s="63">
        <v>52844</v>
      </c>
      <c r="N52" s="63">
        <v>50350</v>
      </c>
      <c r="O52" s="63">
        <v>33854</v>
      </c>
      <c r="P52" s="63">
        <v>49800</v>
      </c>
      <c r="Q52" s="63">
        <v>55527</v>
      </c>
      <c r="R52" s="63">
        <v>37890</v>
      </c>
      <c r="S52" s="63">
        <v>65966</v>
      </c>
      <c r="T52" s="63">
        <v>25655</v>
      </c>
      <c r="U52" s="63">
        <v>71199</v>
      </c>
      <c r="V52" s="62">
        <v>36311.49</v>
      </c>
      <c r="W52" s="33">
        <v>32680.341</v>
      </c>
      <c r="X52" s="33">
        <v>26144.272800000002</v>
      </c>
      <c r="Y52" s="33">
        <v>20915.418240000003</v>
      </c>
      <c r="Z52" s="26">
        <v>16993.777320000001</v>
      </c>
      <c r="AA52" s="33">
        <v>18300.990959999999</v>
      </c>
    </row>
    <row r="53" spans="1:27">
      <c r="A53" s="80" t="s">
        <v>18</v>
      </c>
      <c r="B53" s="68"/>
      <c r="C53" s="63">
        <v>95313</v>
      </c>
      <c r="D53" s="63">
        <v>85438</v>
      </c>
      <c r="E53" s="63">
        <v>82698</v>
      </c>
      <c r="F53" s="63">
        <v>138620</v>
      </c>
      <c r="G53" s="63">
        <v>107993</v>
      </c>
      <c r="H53" s="63">
        <v>97213</v>
      </c>
      <c r="I53" s="63">
        <v>31152</v>
      </c>
      <c r="J53" s="63">
        <v>61902</v>
      </c>
      <c r="K53" s="63">
        <v>53983</v>
      </c>
      <c r="L53" s="63">
        <v>83034</v>
      </c>
      <c r="M53" s="63">
        <v>45352</v>
      </c>
      <c r="N53" s="63">
        <v>46025</v>
      </c>
      <c r="O53" s="63">
        <v>38772</v>
      </c>
      <c r="P53" s="63">
        <v>20741</v>
      </c>
      <c r="Q53" s="63">
        <v>32249</v>
      </c>
      <c r="R53" s="63">
        <v>21157</v>
      </c>
      <c r="S53" s="63">
        <v>18862</v>
      </c>
      <c r="T53" s="63">
        <v>26396</v>
      </c>
      <c r="U53" s="63">
        <v>31396</v>
      </c>
      <c r="V53" s="33">
        <v>35639.999999999993</v>
      </c>
      <c r="W53" s="33">
        <v>63898</v>
      </c>
      <c r="X53" s="33">
        <v>110079</v>
      </c>
      <c r="Y53" s="33">
        <v>88063.200000000012</v>
      </c>
      <c r="Z53" s="26">
        <v>71551.350000000006</v>
      </c>
      <c r="AA53" s="33">
        <v>67055.3</v>
      </c>
    </row>
    <row r="54" spans="1:27">
      <c r="A54" s="80" t="s">
        <v>19</v>
      </c>
      <c r="B54" s="68"/>
      <c r="C54" s="63">
        <v>26020</v>
      </c>
      <c r="D54" s="63">
        <v>36796</v>
      </c>
      <c r="E54" s="63">
        <v>30438</v>
      </c>
      <c r="F54" s="63">
        <v>18409</v>
      </c>
      <c r="G54" s="63">
        <v>22275</v>
      </c>
      <c r="H54" s="63">
        <v>40792</v>
      </c>
      <c r="I54" s="63">
        <v>33502</v>
      </c>
      <c r="J54" s="63">
        <v>39958</v>
      </c>
      <c r="K54" s="63">
        <v>40913</v>
      </c>
      <c r="L54" s="63">
        <v>41830</v>
      </c>
      <c r="M54" s="63">
        <v>11689</v>
      </c>
      <c r="N54" s="63">
        <v>9987</v>
      </c>
      <c r="O54" s="63">
        <v>10049</v>
      </c>
      <c r="P54" s="63">
        <v>10195</v>
      </c>
      <c r="Q54" s="63">
        <v>10683</v>
      </c>
      <c r="R54" s="63">
        <v>12637</v>
      </c>
      <c r="S54" s="63">
        <v>9170</v>
      </c>
      <c r="T54" s="63">
        <v>10137</v>
      </c>
      <c r="U54" s="63">
        <v>16230</v>
      </c>
      <c r="V54" s="63">
        <v>14567</v>
      </c>
      <c r="W54" s="63">
        <v>15345</v>
      </c>
      <c r="X54" s="63">
        <v>12567</v>
      </c>
      <c r="Y54" s="33">
        <v>10053.6</v>
      </c>
      <c r="Z54" s="26">
        <v>16368.399999999994</v>
      </c>
      <c r="AA54" s="33">
        <v>10597.050000000003</v>
      </c>
    </row>
    <row r="55" spans="1:27">
      <c r="A55" s="81" t="s">
        <v>33</v>
      </c>
      <c r="B55" s="68"/>
      <c r="C55" s="66">
        <f>C56+C57+C58+C59</f>
        <v>195314</v>
      </c>
      <c r="D55" s="66">
        <f t="shared" ref="D55:T55" si="18">D56+D57+D58+D59</f>
        <v>180259</v>
      </c>
      <c r="E55" s="66">
        <f t="shared" si="18"/>
        <v>146633</v>
      </c>
      <c r="F55" s="66">
        <f t="shared" si="18"/>
        <v>168059</v>
      </c>
      <c r="G55" s="66">
        <f t="shared" si="18"/>
        <v>175090</v>
      </c>
      <c r="H55" s="66">
        <f t="shared" si="18"/>
        <v>167148</v>
      </c>
      <c r="I55" s="66">
        <f t="shared" si="18"/>
        <v>182272</v>
      </c>
      <c r="J55" s="66">
        <f t="shared" si="18"/>
        <v>180342</v>
      </c>
      <c r="K55" s="66">
        <f t="shared" si="18"/>
        <v>175246</v>
      </c>
      <c r="L55" s="66">
        <f t="shared" si="18"/>
        <v>196957</v>
      </c>
      <c r="M55" s="66">
        <f t="shared" si="18"/>
        <v>190923</v>
      </c>
      <c r="N55" s="66">
        <f t="shared" si="18"/>
        <v>157334</v>
      </c>
      <c r="O55" s="66">
        <f t="shared" si="18"/>
        <v>151381</v>
      </c>
      <c r="P55" s="66">
        <f t="shared" si="18"/>
        <v>123507</v>
      </c>
      <c r="Q55" s="66">
        <f t="shared" si="18"/>
        <v>136719</v>
      </c>
      <c r="R55" s="66">
        <f t="shared" si="18"/>
        <v>106711</v>
      </c>
      <c r="S55" s="66">
        <f t="shared" si="18"/>
        <v>134536</v>
      </c>
      <c r="T55" s="66">
        <f t="shared" si="18"/>
        <v>156916</v>
      </c>
      <c r="U55" s="66">
        <f>U56+U57+U58+U59</f>
        <v>162383</v>
      </c>
      <c r="V55" s="15">
        <f>V11-V50</f>
        <v>130783.26000000001</v>
      </c>
      <c r="W55" s="15">
        <f>W11-W50</f>
        <v>115147.01000000001</v>
      </c>
      <c r="X55" s="15">
        <f>X11-X50</f>
        <v>84232.09599999999</v>
      </c>
      <c r="Y55" s="15">
        <f>Y56+Y57+Y58+Y59</f>
        <v>114536.12999999996</v>
      </c>
      <c r="Z55" s="15">
        <v>79354</v>
      </c>
      <c r="AA55" s="15">
        <f>AA56+AA57+AA58+AA59</f>
        <v>87744.865237768958</v>
      </c>
    </row>
    <row r="56" spans="1:27">
      <c r="A56" s="80" t="s">
        <v>20</v>
      </c>
      <c r="B56" s="68"/>
      <c r="C56" s="63">
        <v>118941</v>
      </c>
      <c r="D56" s="63">
        <v>105838</v>
      </c>
      <c r="E56" s="63">
        <v>89872</v>
      </c>
      <c r="F56" s="63">
        <v>103450</v>
      </c>
      <c r="G56" s="63">
        <v>105794</v>
      </c>
      <c r="H56" s="63">
        <v>111552</v>
      </c>
      <c r="I56" s="63">
        <v>119629</v>
      </c>
      <c r="J56" s="63">
        <v>113625</v>
      </c>
      <c r="K56" s="63">
        <v>97305</v>
      </c>
      <c r="L56" s="63">
        <v>139200</v>
      </c>
      <c r="M56" s="63">
        <v>152712</v>
      </c>
      <c r="N56" s="63">
        <v>97349</v>
      </c>
      <c r="O56" s="63">
        <v>97748</v>
      </c>
      <c r="P56" s="63">
        <v>87256</v>
      </c>
      <c r="Q56" s="63">
        <v>88330</v>
      </c>
      <c r="R56" s="63">
        <v>59954</v>
      </c>
      <c r="S56" s="63">
        <v>89918</v>
      </c>
      <c r="T56" s="63">
        <v>96519</v>
      </c>
      <c r="U56" s="63">
        <v>77146</v>
      </c>
      <c r="V56" s="33">
        <v>54860.6</v>
      </c>
      <c r="W56" s="33">
        <v>60617.57</v>
      </c>
      <c r="X56" s="33">
        <v>52229.921399999999</v>
      </c>
      <c r="Y56" s="33">
        <v>59204.887126865702</v>
      </c>
      <c r="Z56" s="33">
        <v>44942.540097559795</v>
      </c>
      <c r="AA56" s="33">
        <v>45188.221247841815</v>
      </c>
    </row>
    <row r="57" spans="1:27">
      <c r="A57" s="80" t="s">
        <v>21</v>
      </c>
      <c r="B57" s="68"/>
      <c r="C57" s="63">
        <v>50457</v>
      </c>
      <c r="D57" s="63">
        <v>50834</v>
      </c>
      <c r="E57" s="63">
        <v>33773</v>
      </c>
      <c r="F57" s="63">
        <v>41383</v>
      </c>
      <c r="G57" s="63">
        <v>45720</v>
      </c>
      <c r="H57" s="63">
        <v>31944</v>
      </c>
      <c r="I57" s="63">
        <v>34870</v>
      </c>
      <c r="J57" s="63">
        <v>43926</v>
      </c>
      <c r="K57" s="63">
        <v>49441</v>
      </c>
      <c r="L57" s="63">
        <v>35263</v>
      </c>
      <c r="M57" s="63">
        <v>27686</v>
      </c>
      <c r="N57" s="63">
        <v>47327</v>
      </c>
      <c r="O57" s="63">
        <v>35229</v>
      </c>
      <c r="P57" s="63">
        <v>21615</v>
      </c>
      <c r="Q57" s="63">
        <v>30289</v>
      </c>
      <c r="R57" s="63">
        <v>24120</v>
      </c>
      <c r="S57" s="63">
        <v>25785</v>
      </c>
      <c r="T57" s="63">
        <v>38759</v>
      </c>
      <c r="U57" s="63">
        <v>48289</v>
      </c>
      <c r="V57" s="33">
        <v>48289</v>
      </c>
      <c r="W57" s="33">
        <v>24242.094097842801</v>
      </c>
      <c r="X57" s="33">
        <v>18891.9581615071</v>
      </c>
      <c r="Y57" s="33">
        <v>23445.83939031824</v>
      </c>
      <c r="Z57" s="33">
        <v>17797.780353206253</v>
      </c>
      <c r="AA57" s="33">
        <v>17895.073010455948</v>
      </c>
    </row>
    <row r="58" spans="1:27">
      <c r="A58" s="80" t="s">
        <v>22</v>
      </c>
      <c r="B58" s="68"/>
      <c r="C58" s="63">
        <v>10710</v>
      </c>
      <c r="D58" s="63">
        <v>8311</v>
      </c>
      <c r="E58" s="63">
        <v>8703</v>
      </c>
      <c r="F58" s="63">
        <v>9173</v>
      </c>
      <c r="G58" s="63">
        <v>9391</v>
      </c>
      <c r="H58" s="63">
        <v>9883</v>
      </c>
      <c r="I58" s="63">
        <v>4332</v>
      </c>
      <c r="J58" s="63">
        <v>2478</v>
      </c>
      <c r="K58" s="63">
        <v>1939</v>
      </c>
      <c r="L58" s="63">
        <v>1925</v>
      </c>
      <c r="M58" s="63">
        <v>2279</v>
      </c>
      <c r="N58" s="63">
        <v>2391</v>
      </c>
      <c r="O58" s="63">
        <v>2448</v>
      </c>
      <c r="P58" s="63">
        <v>2883</v>
      </c>
      <c r="Q58" s="63">
        <v>3260</v>
      </c>
      <c r="R58" s="63">
        <v>2635</v>
      </c>
      <c r="S58" s="63">
        <v>2931</v>
      </c>
      <c r="T58" s="63">
        <v>3336</v>
      </c>
      <c r="U58" s="63">
        <v>2919</v>
      </c>
      <c r="V58" s="33">
        <v>2845</v>
      </c>
      <c r="W58" s="33">
        <v>1478.1666834988885</v>
      </c>
      <c r="X58" s="33">
        <v>1449.1830230381258</v>
      </c>
      <c r="Y58" s="33">
        <v>1372.7129703060759</v>
      </c>
      <c r="Z58" s="33">
        <v>1365.2497488683002</v>
      </c>
      <c r="AA58" s="33">
        <v>1372.7129703060759</v>
      </c>
    </row>
    <row r="59" spans="1:27">
      <c r="A59" s="80" t="s">
        <v>23</v>
      </c>
      <c r="B59" s="68"/>
      <c r="C59" s="63">
        <v>15206</v>
      </c>
      <c r="D59" s="63">
        <v>15276</v>
      </c>
      <c r="E59" s="63">
        <v>14285</v>
      </c>
      <c r="F59" s="63">
        <v>14053</v>
      </c>
      <c r="G59" s="63">
        <v>14185</v>
      </c>
      <c r="H59" s="63">
        <v>13769</v>
      </c>
      <c r="I59" s="63">
        <v>23441</v>
      </c>
      <c r="J59" s="63">
        <v>20313</v>
      </c>
      <c r="K59" s="63">
        <v>26561</v>
      </c>
      <c r="L59" s="63">
        <v>20569</v>
      </c>
      <c r="M59" s="63">
        <v>8246</v>
      </c>
      <c r="N59" s="63">
        <v>10267</v>
      </c>
      <c r="O59" s="63">
        <v>15956</v>
      </c>
      <c r="P59" s="63">
        <v>11753</v>
      </c>
      <c r="Q59" s="63">
        <v>14840</v>
      </c>
      <c r="R59" s="63">
        <v>20002</v>
      </c>
      <c r="S59" s="63">
        <v>15902</v>
      </c>
      <c r="T59" s="63">
        <v>18302</v>
      </c>
      <c r="U59" s="63">
        <v>34029</v>
      </c>
      <c r="V59" s="33">
        <v>24788.660000000003</v>
      </c>
      <c r="W59" s="33">
        <v>28809.179218658319</v>
      </c>
      <c r="X59" s="33">
        <v>11661.033415454765</v>
      </c>
      <c r="Y59" s="33">
        <v>30512.690512509944</v>
      </c>
      <c r="Z59" s="33">
        <v>23162.24020331998</v>
      </c>
      <c r="AA59" s="33">
        <v>23288.85800916512</v>
      </c>
    </row>
    <row r="60" spans="1:27">
      <c r="A60" s="81" t="s">
        <v>69</v>
      </c>
      <c r="B60" s="60"/>
      <c r="C60" s="66">
        <f>C61+C62</f>
        <v>49144</v>
      </c>
      <c r="D60" s="66">
        <f t="shared" ref="D60:AA60" si="19">D61+D62</f>
        <v>52916</v>
      </c>
      <c r="E60" s="66">
        <f t="shared" si="19"/>
        <v>42915</v>
      </c>
      <c r="F60" s="66">
        <f t="shared" si="19"/>
        <v>43601</v>
      </c>
      <c r="G60" s="66">
        <f t="shared" si="19"/>
        <v>41635</v>
      </c>
      <c r="H60" s="66">
        <f t="shared" si="19"/>
        <v>43583</v>
      </c>
      <c r="I60" s="66">
        <f t="shared" si="19"/>
        <v>63186</v>
      </c>
      <c r="J60" s="66">
        <f t="shared" si="19"/>
        <v>85338</v>
      </c>
      <c r="K60" s="66">
        <f t="shared" si="19"/>
        <v>73313</v>
      </c>
      <c r="L60" s="66">
        <f t="shared" si="19"/>
        <v>100038</v>
      </c>
      <c r="M60" s="66">
        <f t="shared" si="19"/>
        <v>69827</v>
      </c>
      <c r="N60" s="66">
        <f t="shared" si="19"/>
        <v>12727</v>
      </c>
      <c r="O60" s="66">
        <f t="shared" si="19"/>
        <v>22100</v>
      </c>
      <c r="P60" s="66">
        <f t="shared" si="19"/>
        <v>24795</v>
      </c>
      <c r="Q60" s="66">
        <f t="shared" si="19"/>
        <v>17977</v>
      </c>
      <c r="R60" s="66">
        <f t="shared" si="19"/>
        <v>17056</v>
      </c>
      <c r="S60" s="66">
        <f t="shared" si="19"/>
        <v>17377</v>
      </c>
      <c r="T60" s="66">
        <f t="shared" si="19"/>
        <v>16485</v>
      </c>
      <c r="U60" s="66">
        <f t="shared" si="19"/>
        <v>17363</v>
      </c>
      <c r="V60" s="66">
        <f t="shared" si="19"/>
        <v>15693</v>
      </c>
      <c r="W60" s="66">
        <f t="shared" si="19"/>
        <v>14909.35</v>
      </c>
      <c r="X60" s="66">
        <f t="shared" si="19"/>
        <v>13417.514999999999</v>
      </c>
      <c r="Y60" s="66">
        <f t="shared" si="19"/>
        <v>11673.23805</v>
      </c>
      <c r="Z60" s="66">
        <f t="shared" si="19"/>
        <v>9482.1712680149994</v>
      </c>
      <c r="AA60" s="66">
        <f t="shared" si="19"/>
        <v>8913.2409919340989</v>
      </c>
    </row>
    <row r="61" spans="1:27">
      <c r="A61" s="80" t="s">
        <v>70</v>
      </c>
      <c r="B61" s="68"/>
      <c r="C61" s="70">
        <v>47621</v>
      </c>
      <c r="D61" s="70">
        <v>51393</v>
      </c>
      <c r="E61" s="70">
        <v>41674</v>
      </c>
      <c r="F61" s="70">
        <v>42919</v>
      </c>
      <c r="G61" s="70">
        <v>40967</v>
      </c>
      <c r="H61" s="70">
        <v>43213</v>
      </c>
      <c r="I61" s="70">
        <v>62643</v>
      </c>
      <c r="J61" s="70">
        <v>84672</v>
      </c>
      <c r="K61" s="70">
        <v>72982</v>
      </c>
      <c r="L61" s="70">
        <v>97492</v>
      </c>
      <c r="M61" s="70">
        <v>69022</v>
      </c>
      <c r="N61" s="70">
        <v>12085</v>
      </c>
      <c r="O61" s="70">
        <v>22050</v>
      </c>
      <c r="P61" s="70">
        <v>24565</v>
      </c>
      <c r="Q61" s="70">
        <v>17908</v>
      </c>
      <c r="R61" s="70">
        <v>17013</v>
      </c>
      <c r="S61" s="70">
        <v>17354</v>
      </c>
      <c r="T61" s="70">
        <v>16485</v>
      </c>
      <c r="U61" s="70">
        <v>17319</v>
      </c>
      <c r="V61" s="70">
        <v>15693</v>
      </c>
      <c r="W61" s="70">
        <v>14908.35</v>
      </c>
      <c r="X61" s="70">
        <v>13417.514999999999</v>
      </c>
      <c r="Y61" s="70">
        <v>11673.23805</v>
      </c>
      <c r="Z61" s="70">
        <v>9482.1712680149994</v>
      </c>
      <c r="AA61" s="70">
        <v>8913.2409919340989</v>
      </c>
    </row>
    <row r="62" spans="1:27" ht="15.75" customHeight="1">
      <c r="A62" s="80" t="s">
        <v>125</v>
      </c>
      <c r="B62" s="68"/>
      <c r="C62" s="70">
        <v>1523</v>
      </c>
      <c r="D62" s="70">
        <v>1523</v>
      </c>
      <c r="E62" s="70">
        <v>1241</v>
      </c>
      <c r="F62" s="70">
        <v>682</v>
      </c>
      <c r="G62" s="70">
        <v>668</v>
      </c>
      <c r="H62" s="70">
        <v>370</v>
      </c>
      <c r="I62" s="70">
        <v>543</v>
      </c>
      <c r="J62" s="70">
        <v>666</v>
      </c>
      <c r="K62" s="70">
        <v>331</v>
      </c>
      <c r="L62" s="70">
        <v>2546</v>
      </c>
      <c r="M62" s="70">
        <v>805</v>
      </c>
      <c r="N62" s="70">
        <v>642</v>
      </c>
      <c r="O62" s="70">
        <v>50</v>
      </c>
      <c r="P62" s="70">
        <v>230</v>
      </c>
      <c r="Q62" s="70">
        <v>69</v>
      </c>
      <c r="R62" s="70">
        <v>43</v>
      </c>
      <c r="S62" s="70">
        <v>23</v>
      </c>
      <c r="T62" s="70">
        <v>0</v>
      </c>
      <c r="U62" s="70">
        <v>44</v>
      </c>
      <c r="V62" s="70">
        <v>0</v>
      </c>
      <c r="W62" s="70">
        <v>1</v>
      </c>
      <c r="X62" s="70">
        <v>0</v>
      </c>
      <c r="Y62" s="70">
        <v>0</v>
      </c>
      <c r="Z62" s="70">
        <v>0</v>
      </c>
      <c r="AA62" s="70">
        <v>0</v>
      </c>
    </row>
    <row r="63" spans="1:27">
      <c r="A63" s="14" t="s">
        <v>126</v>
      </c>
      <c r="C63" s="36">
        <f>C64+C68+(C71/8)</f>
        <v>67.562248320325267</v>
      </c>
      <c r="D63" s="36">
        <f t="shared" ref="D63:U63" si="20">D64+D68+(D71/8)</f>
        <v>67.974274336784873</v>
      </c>
      <c r="E63" s="36">
        <f t="shared" si="20"/>
        <v>67.725216237854909</v>
      </c>
      <c r="F63" s="36">
        <f t="shared" si="20"/>
        <v>71.263025374045213</v>
      </c>
      <c r="G63" s="36">
        <f t="shared" si="20"/>
        <v>71.63053411981798</v>
      </c>
      <c r="H63" s="36">
        <f t="shared" si="20"/>
        <v>73.651174164948188</v>
      </c>
      <c r="I63" s="36">
        <f t="shared" si="20"/>
        <v>77.797582881991346</v>
      </c>
      <c r="J63" s="36">
        <f t="shared" si="20"/>
        <v>78.409493966931066</v>
      </c>
      <c r="K63" s="36">
        <f t="shared" si="20"/>
        <v>79.226961470188101</v>
      </c>
      <c r="L63" s="36">
        <f t="shared" si="20"/>
        <v>79.028634223725575</v>
      </c>
      <c r="M63" s="36">
        <f t="shared" si="20"/>
        <v>80.380948190391649</v>
      </c>
      <c r="N63" s="36">
        <f t="shared" si="20"/>
        <v>87.802537235883392</v>
      </c>
      <c r="O63" s="36">
        <f t="shared" si="20"/>
        <v>92.500955629201826</v>
      </c>
      <c r="P63" s="36">
        <f t="shared" si="20"/>
        <v>101.98643908739751</v>
      </c>
      <c r="Q63" s="36">
        <f t="shared" si="20"/>
        <v>99.61859602995284</v>
      </c>
      <c r="R63" s="36">
        <f t="shared" si="20"/>
        <v>98.876765406304074</v>
      </c>
      <c r="S63" s="36">
        <f t="shared" si="20"/>
        <v>92.568327260126168</v>
      </c>
      <c r="T63" s="36">
        <f t="shared" si="20"/>
        <v>101.84803212114809</v>
      </c>
      <c r="U63" s="36">
        <f t="shared" si="20"/>
        <v>101.44329558561945</v>
      </c>
      <c r="V63" s="36">
        <f t="shared" ref="V63:AA63" si="21">V64+V68+(V71/8)</f>
        <v>100.67059445896516</v>
      </c>
      <c r="W63" s="36">
        <f t="shared" si="21"/>
        <v>72.492704142183527</v>
      </c>
      <c r="X63" s="36">
        <f t="shared" si="21"/>
        <v>60.63404070874914</v>
      </c>
      <c r="Y63" s="36">
        <f t="shared" si="21"/>
        <v>43.018880870390745</v>
      </c>
      <c r="Z63" s="36">
        <f t="shared" si="21"/>
        <v>31.736309675329366</v>
      </c>
      <c r="AA63" s="36">
        <f t="shared" si="21"/>
        <v>30.571678292572404</v>
      </c>
    </row>
    <row r="64" spans="1:27">
      <c r="A64" s="72" t="s">
        <v>68</v>
      </c>
      <c r="C64" s="36">
        <f>C65+C66+C67</f>
        <v>41.046036511154725</v>
      </c>
      <c r="D64" s="36">
        <f t="shared" ref="D64:U64" si="22">D65+D66+D67</f>
        <v>42.887540634967785</v>
      </c>
      <c r="E64" s="36">
        <f t="shared" si="22"/>
        <v>45.14924980752339</v>
      </c>
      <c r="F64" s="36">
        <f t="shared" si="22"/>
        <v>44.766354402540571</v>
      </c>
      <c r="G64" s="36">
        <f t="shared" si="22"/>
        <v>47.647591271077665</v>
      </c>
      <c r="H64" s="36">
        <f t="shared" si="22"/>
        <v>48.948422746523811</v>
      </c>
      <c r="I64" s="36">
        <f t="shared" si="22"/>
        <v>54.907695274158627</v>
      </c>
      <c r="J64" s="36">
        <f t="shared" si="22"/>
        <v>55.546518145811341</v>
      </c>
      <c r="K64" s="36">
        <f t="shared" si="22"/>
        <v>55.299866084262788</v>
      </c>
      <c r="L64" s="36">
        <f t="shared" si="22"/>
        <v>54.827978062874635</v>
      </c>
      <c r="M64" s="36">
        <f t="shared" si="22"/>
        <v>58.604512367422089</v>
      </c>
      <c r="N64" s="36">
        <f t="shared" si="22"/>
        <v>65.181069052930454</v>
      </c>
      <c r="O64" s="36">
        <f t="shared" si="22"/>
        <v>71.506339288883339</v>
      </c>
      <c r="P64" s="36">
        <f t="shared" si="22"/>
        <v>75.804666441159014</v>
      </c>
      <c r="Q64" s="36">
        <f t="shared" si="22"/>
        <v>70.933822473584115</v>
      </c>
      <c r="R64" s="36">
        <f t="shared" si="22"/>
        <v>72.231114423361788</v>
      </c>
      <c r="S64" s="36">
        <f t="shared" si="22"/>
        <v>68.33151899508259</v>
      </c>
      <c r="T64" s="36">
        <f t="shared" si="22"/>
        <v>73.647175440962926</v>
      </c>
      <c r="U64" s="36">
        <f t="shared" si="22"/>
        <v>73.469747007202614</v>
      </c>
      <c r="V64" s="36">
        <f t="shared" ref="V64:AA64" si="23">V65+V66+V67</f>
        <v>75.673381211413897</v>
      </c>
      <c r="W64" s="36">
        <f t="shared" si="23"/>
        <v>51.288295596496141</v>
      </c>
      <c r="X64" s="36">
        <f t="shared" si="23"/>
        <v>44.353613340959832</v>
      </c>
      <c r="Y64" s="36">
        <f t="shared" si="23"/>
        <v>26.060285692369341</v>
      </c>
      <c r="Z64" s="36">
        <f t="shared" si="23"/>
        <v>18.011738111466478</v>
      </c>
      <c r="AA64" s="36">
        <f t="shared" si="23"/>
        <v>16.25304917772727</v>
      </c>
    </row>
    <row r="65" spans="1:27">
      <c r="A65" s="74" t="s">
        <v>41</v>
      </c>
      <c r="C65" s="37">
        <v>6.283566960815274</v>
      </c>
      <c r="D65" s="37">
        <v>6.1002122281340299</v>
      </c>
      <c r="E65" s="37">
        <v>5.7358483119462988</v>
      </c>
      <c r="F65" s="37">
        <v>5.0338342951677211</v>
      </c>
      <c r="G65" s="37">
        <v>5.3052956175355188</v>
      </c>
      <c r="H65" s="37">
        <v>3.6</v>
      </c>
      <c r="I65" s="37">
        <v>3.9</v>
      </c>
      <c r="J65" s="37">
        <v>3.7</v>
      </c>
      <c r="K65" s="37">
        <v>3.7</v>
      </c>
      <c r="L65" s="37">
        <v>5.6999999999999993</v>
      </c>
      <c r="M65" s="37">
        <v>3.7999999999999994</v>
      </c>
      <c r="N65" s="37">
        <v>5.5</v>
      </c>
      <c r="O65" s="37">
        <v>7.3</v>
      </c>
      <c r="P65" s="37">
        <v>8.1</v>
      </c>
      <c r="Q65" s="37">
        <v>6.3999999999999995</v>
      </c>
      <c r="R65" s="37">
        <v>6.7999999999999989</v>
      </c>
      <c r="S65" s="37">
        <v>6.7</v>
      </c>
      <c r="T65" s="37">
        <v>6.7</v>
      </c>
      <c r="U65" s="37">
        <v>6.2999999999999989</v>
      </c>
      <c r="V65" s="37">
        <v>6.5013595339542833</v>
      </c>
      <c r="W65" s="37">
        <v>4.7451214294886501</v>
      </c>
      <c r="X65" s="37">
        <v>3.8909459580838184</v>
      </c>
      <c r="Y65" s="37">
        <v>2.7678064419758681</v>
      </c>
      <c r="Z65" s="37">
        <v>1.516732860740396</v>
      </c>
      <c r="AA65" s="37">
        <v>1.2392270592520409</v>
      </c>
    </row>
    <row r="66" spans="1:27">
      <c r="A66" s="74" t="s">
        <v>42</v>
      </c>
      <c r="C66" s="38">
        <v>20.062941128831014</v>
      </c>
      <c r="D66" s="38">
        <v>21.021923411728409</v>
      </c>
      <c r="E66" s="38">
        <v>20.697591219803805</v>
      </c>
      <c r="F66" s="38">
        <v>21.898320671870437</v>
      </c>
      <c r="G66" s="38">
        <v>25.604250530369303</v>
      </c>
      <c r="H66" s="38">
        <v>27.244242419646191</v>
      </c>
      <c r="I66" s="38">
        <v>33.602945786347028</v>
      </c>
      <c r="J66" s="38">
        <v>34.363621918928139</v>
      </c>
      <c r="K66" s="38">
        <v>33.602148334393746</v>
      </c>
      <c r="L66" s="38">
        <v>33.551830822374079</v>
      </c>
      <c r="M66" s="38">
        <v>37.140364306628108</v>
      </c>
      <c r="N66" s="38">
        <v>37.478695957076738</v>
      </c>
      <c r="O66" s="38">
        <v>39.251945314422713</v>
      </c>
      <c r="P66" s="38">
        <v>39.029583181375699</v>
      </c>
      <c r="Q66" s="38">
        <v>38.1320471603253</v>
      </c>
      <c r="R66" s="38">
        <v>38.699729855946892</v>
      </c>
      <c r="S66" s="38">
        <v>38.29527084477062</v>
      </c>
      <c r="T66" s="38">
        <v>38.961635562825172</v>
      </c>
      <c r="U66" s="38">
        <v>39.584824722725372</v>
      </c>
      <c r="V66" s="38">
        <v>46.303414965622906</v>
      </c>
      <c r="W66" s="38">
        <v>33.017754710225248</v>
      </c>
      <c r="X66" s="38">
        <v>29.141627300612654</v>
      </c>
      <c r="Y66" s="38">
        <v>13.909222133803253</v>
      </c>
      <c r="Z66" s="38">
        <v>7.3528718481870268</v>
      </c>
      <c r="AA66" s="38">
        <v>5.7030039536094224</v>
      </c>
    </row>
    <row r="67" spans="1:27">
      <c r="A67" s="74" t="s">
        <v>43</v>
      </c>
      <c r="C67" s="37">
        <f t="shared" ref="C67:AA67" si="24">C27*1000/C3</f>
        <v>14.699528421508436</v>
      </c>
      <c r="D67" s="37">
        <f t="shared" si="24"/>
        <v>15.765404995105348</v>
      </c>
      <c r="E67" s="37">
        <f t="shared" si="24"/>
        <v>18.71581027577329</v>
      </c>
      <c r="F67" s="37">
        <f t="shared" si="24"/>
        <v>17.834199435502413</v>
      </c>
      <c r="G67" s="37">
        <f t="shared" si="24"/>
        <v>16.738045123172846</v>
      </c>
      <c r="H67" s="37">
        <f t="shared" si="24"/>
        <v>18.104180326877618</v>
      </c>
      <c r="I67" s="37">
        <f t="shared" si="24"/>
        <v>17.4047494878116</v>
      </c>
      <c r="J67" s="37">
        <f t="shared" si="24"/>
        <v>17.482896226883199</v>
      </c>
      <c r="K67" s="37">
        <f t="shared" si="24"/>
        <v>17.997717749869039</v>
      </c>
      <c r="L67" s="37">
        <f t="shared" si="24"/>
        <v>15.576147240500557</v>
      </c>
      <c r="M67" s="37">
        <f t="shared" si="24"/>
        <v>17.66414806079398</v>
      </c>
      <c r="N67" s="37">
        <f t="shared" si="24"/>
        <v>22.202373095853719</v>
      </c>
      <c r="O67" s="37">
        <f t="shared" si="24"/>
        <v>24.954393974460626</v>
      </c>
      <c r="P67" s="37">
        <f t="shared" si="24"/>
        <v>28.67508325978331</v>
      </c>
      <c r="Q67" s="37">
        <f t="shared" si="24"/>
        <v>26.401775313258813</v>
      </c>
      <c r="R67" s="37">
        <f t="shared" si="24"/>
        <v>26.731384567414906</v>
      </c>
      <c r="S67" s="37">
        <f t="shared" si="24"/>
        <v>23.336248150311963</v>
      </c>
      <c r="T67" s="37">
        <f t="shared" si="24"/>
        <v>27.985539878137747</v>
      </c>
      <c r="U67" s="37">
        <f t="shared" si="24"/>
        <v>27.584922284477244</v>
      </c>
      <c r="V67" s="37">
        <f t="shared" si="24"/>
        <v>22.868606711836705</v>
      </c>
      <c r="W67" s="37">
        <f t="shared" si="24"/>
        <v>13.525419456782245</v>
      </c>
      <c r="X67" s="37">
        <f t="shared" si="24"/>
        <v>11.321040082263361</v>
      </c>
      <c r="Y67" s="37">
        <f t="shared" si="24"/>
        <v>9.383257116590217</v>
      </c>
      <c r="Z67" s="37">
        <f t="shared" si="24"/>
        <v>9.1421334025390557</v>
      </c>
      <c r="AA67" s="37">
        <f t="shared" si="24"/>
        <v>9.3108181648658057</v>
      </c>
    </row>
    <row r="68" spans="1:27">
      <c r="A68" s="72" t="s">
        <v>44</v>
      </c>
      <c r="C68" s="39">
        <f>C69+C70</f>
        <v>16.467232309677311</v>
      </c>
      <c r="D68" s="39">
        <f t="shared" ref="D68:U68" si="25">D69+D70</f>
        <v>15.209535766630644</v>
      </c>
      <c r="E68" s="39">
        <f t="shared" si="25"/>
        <v>12.843039703603985</v>
      </c>
      <c r="F68" s="39">
        <f t="shared" si="25"/>
        <v>15.90024736763981</v>
      </c>
      <c r="G68" s="39">
        <f t="shared" si="25"/>
        <v>14.559456828573694</v>
      </c>
      <c r="H68" s="39">
        <f t="shared" si="25"/>
        <v>14.543776795620424</v>
      </c>
      <c r="I68" s="39">
        <f t="shared" si="25"/>
        <v>12.641029460887312</v>
      </c>
      <c r="J68" s="39">
        <f t="shared" si="25"/>
        <v>14.211018372230157</v>
      </c>
      <c r="K68" s="39">
        <f t="shared" si="25"/>
        <v>14.4715015743061</v>
      </c>
      <c r="L68" s="39">
        <f t="shared" si="25"/>
        <v>13.9487094545504</v>
      </c>
      <c r="M68" s="39">
        <f t="shared" si="25"/>
        <v>11.785022916120642</v>
      </c>
      <c r="N68" s="39">
        <f t="shared" si="25"/>
        <v>10.117333034479458</v>
      </c>
      <c r="O68" s="39">
        <f t="shared" si="25"/>
        <v>8.9451683426276052</v>
      </c>
      <c r="P68" s="39">
        <f t="shared" si="25"/>
        <v>7.6531391684921442</v>
      </c>
      <c r="Q68" s="39">
        <f t="shared" si="25"/>
        <v>8.7514680629659658</v>
      </c>
      <c r="R68" s="39">
        <f t="shared" si="25"/>
        <v>7.244216190826867</v>
      </c>
      <c r="S68" s="39">
        <f t="shared" si="25"/>
        <v>8.1757334058409885</v>
      </c>
      <c r="T68" s="39">
        <f t="shared" si="25"/>
        <v>8.5075485474410044</v>
      </c>
      <c r="U68" s="39">
        <f t="shared" si="25"/>
        <v>9.6457551590140724</v>
      </c>
      <c r="V68" s="39">
        <f t="shared" ref="V68:AA68" si="26">V69+V70</f>
        <v>7.4402097548700681</v>
      </c>
      <c r="W68" s="39">
        <f t="shared" si="26"/>
        <v>7.7244901798160477</v>
      </c>
      <c r="X68" s="39">
        <f t="shared" si="26"/>
        <v>7.9999999999999991</v>
      </c>
      <c r="Y68" s="39">
        <f t="shared" si="26"/>
        <v>7.8181555732393484</v>
      </c>
      <c r="Z68" s="39">
        <f t="shared" si="26"/>
        <v>6.1000134786514186</v>
      </c>
      <c r="AA68" s="39">
        <f t="shared" si="26"/>
        <v>6.7656028195287359</v>
      </c>
    </row>
    <row r="69" spans="1:27">
      <c r="A69" s="74" t="s">
        <v>48</v>
      </c>
      <c r="C69" s="38">
        <v>7.6648123720433725</v>
      </c>
      <c r="D69" s="38">
        <v>7.250804133936315</v>
      </c>
      <c r="E69" s="38">
        <v>6.4974892031994287</v>
      </c>
      <c r="F69" s="38">
        <v>8.7687487264347457</v>
      </c>
      <c r="G69" s="38">
        <v>7.2711326124098816</v>
      </c>
      <c r="H69" s="38">
        <v>7.6918047342917735</v>
      </c>
      <c r="I69" s="38">
        <v>5.2922069347981093</v>
      </c>
      <c r="J69" s="38">
        <v>7.0580320335527427</v>
      </c>
      <c r="K69" s="38">
        <v>7.6318544293160873</v>
      </c>
      <c r="L69" s="38">
        <v>6.3830271072663081</v>
      </c>
      <c r="M69" s="38">
        <v>4.5653757105192332</v>
      </c>
      <c r="N69" s="38">
        <v>4.2593751285689097</v>
      </c>
      <c r="O69" s="38">
        <v>3.3945285676026646</v>
      </c>
      <c r="P69" s="38">
        <v>3.1925730691412122</v>
      </c>
      <c r="Q69" s="38">
        <v>3.887046828900381</v>
      </c>
      <c r="R69" s="38">
        <v>3.5031748771254207</v>
      </c>
      <c r="S69" s="38">
        <v>3.5275964990410817</v>
      </c>
      <c r="T69" s="38">
        <v>3.1639902278361056</v>
      </c>
      <c r="U69" s="38">
        <v>4.1941481548054549</v>
      </c>
      <c r="V69" s="38">
        <v>3.1105424440001883</v>
      </c>
      <c r="W69" s="38">
        <v>3.9640234661828759</v>
      </c>
      <c r="X69" s="38">
        <v>5.2853433426676135</v>
      </c>
      <c r="Y69" s="38">
        <v>4.1741247635626859</v>
      </c>
      <c r="Z69" s="38">
        <v>3.6068085726736525</v>
      </c>
      <c r="AA69" s="38">
        <v>3.7109666012466289</v>
      </c>
    </row>
    <row r="70" spans="1:27">
      <c r="A70" s="74" t="s">
        <v>47</v>
      </c>
      <c r="C70" s="38">
        <v>8.8024199376339389</v>
      </c>
      <c r="D70" s="38">
        <v>7.9587316326943292</v>
      </c>
      <c r="E70" s="38">
        <v>6.3455505004045571</v>
      </c>
      <c r="F70" s="38">
        <v>7.1314986412050647</v>
      </c>
      <c r="G70" s="38">
        <v>7.2883242161638124</v>
      </c>
      <c r="H70" s="38">
        <v>6.8519720613286506</v>
      </c>
      <c r="I70" s="38">
        <v>7.3488225260892026</v>
      </c>
      <c r="J70" s="38">
        <v>7.1529863386774153</v>
      </c>
      <c r="K70" s="38">
        <v>6.8396471449900131</v>
      </c>
      <c r="L70" s="38">
        <v>7.5656823472840911</v>
      </c>
      <c r="M70" s="38">
        <v>7.219647205601408</v>
      </c>
      <c r="N70" s="38">
        <v>5.8579579059105491</v>
      </c>
      <c r="O70" s="38">
        <v>5.5506397750249405</v>
      </c>
      <c r="P70" s="38">
        <v>4.460566099350932</v>
      </c>
      <c r="Q70" s="38">
        <v>4.8644212340655857</v>
      </c>
      <c r="R70" s="38">
        <v>3.7410413137014467</v>
      </c>
      <c r="S70" s="38">
        <v>4.6481369067999072</v>
      </c>
      <c r="T70" s="38">
        <v>5.3435583196048988</v>
      </c>
      <c r="U70" s="38">
        <v>5.4516070042086175</v>
      </c>
      <c r="V70" s="38">
        <v>4.3296673108698798</v>
      </c>
      <c r="W70" s="38">
        <v>3.7604667136331713</v>
      </c>
      <c r="X70" s="38">
        <v>2.7146566573323856</v>
      </c>
      <c r="Y70" s="38">
        <v>3.644030809676662</v>
      </c>
      <c r="Z70" s="38">
        <v>2.4932049059777661</v>
      </c>
      <c r="AA70" s="38">
        <v>3.0546362182821074</v>
      </c>
    </row>
    <row r="71" spans="1:27">
      <c r="A71" s="72" t="s">
        <v>49</v>
      </c>
      <c r="C71" s="39">
        <f>C72+C73</f>
        <v>80.391835995945854</v>
      </c>
      <c r="D71" s="39">
        <f t="shared" ref="D71:U71" si="27">D72+D73</f>
        <v>79.017583481491542</v>
      </c>
      <c r="E71" s="39">
        <f t="shared" si="27"/>
        <v>77.863413813820273</v>
      </c>
      <c r="F71" s="39">
        <f t="shared" si="27"/>
        <v>84.771388830918653</v>
      </c>
      <c r="G71" s="39">
        <f t="shared" si="27"/>
        <v>75.387888161332995</v>
      </c>
      <c r="H71" s="39">
        <f t="shared" si="27"/>
        <v>81.271796982431653</v>
      </c>
      <c r="I71" s="39">
        <f t="shared" si="27"/>
        <v>81.990865175563243</v>
      </c>
      <c r="J71" s="39">
        <f t="shared" si="27"/>
        <v>69.215659591116605</v>
      </c>
      <c r="K71" s="39">
        <f t="shared" si="27"/>
        <v>75.64475049295369</v>
      </c>
      <c r="L71" s="39">
        <f t="shared" si="27"/>
        <v>82.015573650404377</v>
      </c>
      <c r="M71" s="39">
        <f t="shared" si="27"/>
        <v>79.931303254791345</v>
      </c>
      <c r="N71" s="39">
        <f t="shared" si="27"/>
        <v>100.03308118778779</v>
      </c>
      <c r="O71" s="39">
        <f t="shared" si="27"/>
        <v>96.395583981527039</v>
      </c>
      <c r="P71" s="39">
        <f t="shared" si="27"/>
        <v>148.22906782197089</v>
      </c>
      <c r="Q71" s="39">
        <f t="shared" si="27"/>
        <v>159.46644394722207</v>
      </c>
      <c r="R71" s="39">
        <f t="shared" si="27"/>
        <v>155.21147833692342</v>
      </c>
      <c r="S71" s="39">
        <f t="shared" si="27"/>
        <v>128.48859887362073</v>
      </c>
      <c r="T71" s="39">
        <f t="shared" si="27"/>
        <v>157.54646506195326</v>
      </c>
      <c r="U71" s="39">
        <f t="shared" si="27"/>
        <v>146.6223473552221</v>
      </c>
      <c r="V71" s="39">
        <f t="shared" ref="V71:AA71" si="28">V72+V73</f>
        <v>140.45602794144949</v>
      </c>
      <c r="W71" s="39">
        <f t="shared" si="28"/>
        <v>107.83934692697069</v>
      </c>
      <c r="X71" s="39">
        <f t="shared" si="28"/>
        <v>66.243418942314491</v>
      </c>
      <c r="Y71" s="39">
        <f t="shared" si="28"/>
        <v>73.12351683825645</v>
      </c>
      <c r="Z71" s="39">
        <f t="shared" si="28"/>
        <v>60.996464681691741</v>
      </c>
      <c r="AA71" s="39">
        <f t="shared" si="28"/>
        <v>60.424210362531163</v>
      </c>
    </row>
    <row r="72" spans="1:27">
      <c r="A72" s="74" t="s">
        <v>45</v>
      </c>
      <c r="C72" s="38">
        <v>44.808271752733638</v>
      </c>
      <c r="D72" s="38">
        <v>45.05472419967635</v>
      </c>
      <c r="E72" s="38">
        <v>44.22554385162578</v>
      </c>
      <c r="F72" s="38">
        <v>47.734562394704106</v>
      </c>
      <c r="G72" s="38">
        <v>43.003069304849383</v>
      </c>
      <c r="H72" s="38">
        <v>46.253557974669739</v>
      </c>
      <c r="I72" s="38">
        <v>45.667026235052901</v>
      </c>
      <c r="J72" s="38">
        <v>32.440023802831071</v>
      </c>
      <c r="K72" s="38">
        <v>45.981275057975381</v>
      </c>
      <c r="L72" s="38">
        <v>51.230582969749179</v>
      </c>
      <c r="M72" s="38">
        <v>48.75072230315984</v>
      </c>
      <c r="N72" s="38">
        <v>68.003491675622669</v>
      </c>
      <c r="O72" s="38">
        <v>46.986489645767534</v>
      </c>
      <c r="P72" s="38">
        <v>85.801439565210828</v>
      </c>
      <c r="Q72" s="38">
        <v>94.043057772220394</v>
      </c>
      <c r="R72" s="38">
        <v>76.455636542328605</v>
      </c>
      <c r="S72" s="38">
        <v>80.548692702857608</v>
      </c>
      <c r="T72" s="38">
        <v>108.32672040351092</v>
      </c>
      <c r="U72" s="38">
        <v>68.639822323465012</v>
      </c>
      <c r="V72" s="38">
        <v>42.362686044341658</v>
      </c>
      <c r="W72" s="38">
        <v>56.564018227845715</v>
      </c>
      <c r="X72" s="38">
        <v>17.294064898822338</v>
      </c>
      <c r="Y72" s="38">
        <v>19.916281318757395</v>
      </c>
      <c r="Z72" s="38">
        <v>13.786441257115174</v>
      </c>
      <c r="AA72" s="38">
        <v>11.530457277289889</v>
      </c>
    </row>
    <row r="73" spans="1:27">
      <c r="A73" s="74" t="s">
        <v>67</v>
      </c>
      <c r="C73" s="38">
        <v>35.583564243212223</v>
      </c>
      <c r="D73" s="38">
        <v>33.962859281815192</v>
      </c>
      <c r="E73" s="38">
        <v>33.637869962194486</v>
      </c>
      <c r="F73" s="38">
        <v>37.036826436214547</v>
      </c>
      <c r="G73" s="38">
        <v>32.384818856483619</v>
      </c>
      <c r="H73" s="38">
        <v>35.018239007761906</v>
      </c>
      <c r="I73" s="38">
        <v>36.323838940510349</v>
      </c>
      <c r="J73" s="38">
        <v>36.775635788285534</v>
      </c>
      <c r="K73" s="38">
        <v>29.663475434978313</v>
      </c>
      <c r="L73" s="38">
        <v>30.784990680655199</v>
      </c>
      <c r="M73" s="38">
        <v>31.180580951631505</v>
      </c>
      <c r="N73" s="38">
        <v>32.02958951216511</v>
      </c>
      <c r="O73" s="38">
        <v>49.409094335759498</v>
      </c>
      <c r="P73" s="38">
        <v>62.427628256760045</v>
      </c>
      <c r="Q73" s="38">
        <v>65.423386175001681</v>
      </c>
      <c r="R73" s="38">
        <v>78.755841794594815</v>
      </c>
      <c r="S73" s="38">
        <v>47.93990617076313</v>
      </c>
      <c r="T73" s="38">
        <v>49.21974465844233</v>
      </c>
      <c r="U73" s="38">
        <v>77.982525031757092</v>
      </c>
      <c r="V73" s="38">
        <v>98.093341897107834</v>
      </c>
      <c r="W73" s="38">
        <v>51.275328699124977</v>
      </c>
      <c r="X73" s="38">
        <v>48.94935404349215</v>
      </c>
      <c r="Y73" s="38">
        <v>53.207235519499051</v>
      </c>
      <c r="Z73" s="38">
        <v>47.210023424576569</v>
      </c>
      <c r="AA73" s="38">
        <v>48.893753085241272</v>
      </c>
    </row>
    <row r="74" spans="1:27">
      <c r="A74" s="72" t="s">
        <v>46</v>
      </c>
      <c r="C74" s="40">
        <v>97</v>
      </c>
      <c r="D74" s="40">
        <v>98</v>
      </c>
      <c r="E74" s="40">
        <v>101</v>
      </c>
      <c r="F74" s="40">
        <v>103</v>
      </c>
      <c r="G74" s="40">
        <v>96</v>
      </c>
      <c r="H74" s="40">
        <v>98</v>
      </c>
      <c r="I74" s="40">
        <v>111</v>
      </c>
      <c r="J74" s="40">
        <v>131</v>
      </c>
      <c r="K74" s="40">
        <v>116</v>
      </c>
      <c r="L74" s="40">
        <v>112</v>
      </c>
      <c r="M74" s="40">
        <v>130</v>
      </c>
      <c r="N74" s="40">
        <v>135</v>
      </c>
      <c r="O74" s="40">
        <v>141</v>
      </c>
      <c r="P74" s="40">
        <v>153</v>
      </c>
      <c r="Q74" s="40">
        <v>161</v>
      </c>
      <c r="R74" s="40">
        <v>164</v>
      </c>
      <c r="S74" s="40">
        <v>182</v>
      </c>
      <c r="T74" s="40">
        <v>162</v>
      </c>
      <c r="U74" s="40">
        <v>188</v>
      </c>
      <c r="V74" s="40">
        <v>189</v>
      </c>
      <c r="W74" s="40">
        <v>182</v>
      </c>
      <c r="X74" s="40">
        <v>91</v>
      </c>
      <c r="Y74" s="40">
        <v>100</v>
      </c>
      <c r="Z74" s="40">
        <v>66</v>
      </c>
      <c r="AA74" s="40">
        <v>73</v>
      </c>
    </row>
    <row r="76" spans="1:27">
      <c r="C76" s="58">
        <f t="shared" ref="C76:AA76" si="29">C26*1000/C3</f>
        <v>41.359574892971281</v>
      </c>
      <c r="D76" s="58">
        <f t="shared" si="29"/>
        <v>43.18295930118893</v>
      </c>
      <c r="E76" s="58">
        <f t="shared" si="29"/>
        <v>45.537124086404177</v>
      </c>
      <c r="F76" s="58">
        <f t="shared" si="29"/>
        <v>45.148477021763888</v>
      </c>
      <c r="G76" s="58">
        <f t="shared" si="29"/>
        <v>47.965157239694456</v>
      </c>
      <c r="H76" s="58">
        <f t="shared" si="29"/>
        <v>49.347247956425612</v>
      </c>
      <c r="I76" s="58">
        <f t="shared" si="29"/>
        <v>55.169600290450084</v>
      </c>
      <c r="J76" s="58">
        <f t="shared" si="29"/>
        <v>55.819244044740856</v>
      </c>
      <c r="K76" s="58">
        <f t="shared" si="29"/>
        <v>55.582590961967888</v>
      </c>
      <c r="L76" s="58">
        <f t="shared" si="29"/>
        <v>55.11415389560598</v>
      </c>
      <c r="M76" s="58">
        <f t="shared" si="29"/>
        <v>58.900183509718175</v>
      </c>
      <c r="N76" s="58">
        <f t="shared" si="29"/>
        <v>65.434139208691292</v>
      </c>
      <c r="O76" s="58">
        <f t="shared" si="29"/>
        <v>71.752739426867407</v>
      </c>
      <c r="P76" s="58">
        <f t="shared" si="29"/>
        <v>76.049821150466116</v>
      </c>
      <c r="Q76" s="58">
        <f t="shared" si="29"/>
        <v>71.336762595116554</v>
      </c>
      <c r="R76" s="58">
        <f t="shared" si="29"/>
        <v>72.62768702919054</v>
      </c>
      <c r="S76" s="58">
        <f t="shared" si="29"/>
        <v>68.527103099184046</v>
      </c>
      <c r="T76" s="58">
        <f t="shared" si="29"/>
        <v>73.84213243310991</v>
      </c>
      <c r="U76" s="58">
        <f t="shared" si="29"/>
        <v>73.893767972840365</v>
      </c>
      <c r="V76" s="58">
        <f t="shared" si="29"/>
        <v>76.074780826401579</v>
      </c>
      <c r="W76" s="58">
        <f t="shared" si="29"/>
        <v>51.644669731860262</v>
      </c>
      <c r="X76" s="58">
        <f t="shared" si="29"/>
        <v>44.673647095584627</v>
      </c>
      <c r="Y76" s="58">
        <f t="shared" si="29"/>
        <v>26.661763331645066</v>
      </c>
      <c r="Z76" s="58">
        <f t="shared" si="29"/>
        <v>18.805867333890248</v>
      </c>
      <c r="AA76" s="58">
        <f t="shared" si="29"/>
        <v>16.387456375635832</v>
      </c>
    </row>
    <row r="78" spans="1:27">
      <c r="A78" s="12" t="s">
        <v>134</v>
      </c>
    </row>
    <row r="79" spans="1:27">
      <c r="A79" s="12" t="s">
        <v>72</v>
      </c>
    </row>
    <row r="80" spans="1:27">
      <c r="A80" s="41" t="s">
        <v>1</v>
      </c>
    </row>
    <row r="81" spans="1:1">
      <c r="A81" s="41" t="s">
        <v>7</v>
      </c>
    </row>
    <row r="82" spans="1:1">
      <c r="A82" s="41" t="s">
        <v>71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88"/>
  <sheetViews>
    <sheetView topLeftCell="B1" zoomScale="60" zoomScaleNormal="60" workbookViewId="0">
      <selection activeCell="R36" sqref="R36:Z36"/>
    </sheetView>
  </sheetViews>
  <sheetFormatPr baseColWidth="10" defaultColWidth="11.42578125" defaultRowHeight="15"/>
  <cols>
    <col min="1" max="1" width="51.28515625" style="12" customWidth="1"/>
    <col min="2" max="26" width="9.28515625" style="12" customWidth="1"/>
    <col min="27" max="255" width="9.140625" style="12" customWidth="1"/>
    <col min="256" max="16384" width="11.42578125" style="12"/>
  </cols>
  <sheetData>
    <row r="1" spans="1:26" ht="18.75">
      <c r="A1" s="42" t="s">
        <v>120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>
      <c r="A2" s="43" t="s">
        <v>122</v>
      </c>
      <c r="B2" s="44">
        <v>1995</v>
      </c>
      <c r="C2" s="44">
        <v>1996</v>
      </c>
      <c r="D2" s="44">
        <v>1997</v>
      </c>
      <c r="E2" s="44">
        <v>1998</v>
      </c>
      <c r="F2" s="44">
        <v>1999</v>
      </c>
      <c r="G2" s="44">
        <v>2000</v>
      </c>
      <c r="H2" s="44">
        <v>2001</v>
      </c>
      <c r="I2" s="44">
        <v>2002</v>
      </c>
      <c r="J2" s="44">
        <v>2003</v>
      </c>
      <c r="K2" s="44">
        <v>2004</v>
      </c>
      <c r="L2" s="44">
        <v>2005</v>
      </c>
      <c r="M2" s="44">
        <v>2006</v>
      </c>
      <c r="N2" s="44">
        <v>2007</v>
      </c>
      <c r="O2" s="44">
        <v>2008</v>
      </c>
      <c r="P2" s="44">
        <v>2009</v>
      </c>
      <c r="Q2" s="44">
        <v>2010</v>
      </c>
      <c r="R2" s="44">
        <v>2011</v>
      </c>
      <c r="S2" s="44">
        <v>2012</v>
      </c>
      <c r="T2" s="44">
        <v>2013</v>
      </c>
      <c r="U2" s="44">
        <v>2014</v>
      </c>
      <c r="V2" s="44">
        <f>U2+1</f>
        <v>2015</v>
      </c>
      <c r="W2" s="44">
        <f>V2+1</f>
        <v>2016</v>
      </c>
      <c r="X2" s="44">
        <f>W2+1</f>
        <v>2017</v>
      </c>
      <c r="Y2" s="44">
        <f>X2+1</f>
        <v>2018</v>
      </c>
      <c r="Z2" s="44" t="s">
        <v>6</v>
      </c>
    </row>
    <row r="3" spans="1:26">
      <c r="A3" s="14" t="s">
        <v>5</v>
      </c>
      <c r="B3" s="56">
        <f>'Data General'!C3/'Data General'!$P3</f>
        <v>0.80136375794287895</v>
      </c>
      <c r="C3" s="56">
        <f>'Data General'!D3/'Data General'!$P3</f>
        <v>0.81799660929511953</v>
      </c>
      <c r="D3" s="56">
        <f>'Data General'!E3/'Data General'!$P3</f>
        <v>0.83456625782748861</v>
      </c>
      <c r="E3" s="56">
        <f>'Data General'!F3/'Data General'!$P3</f>
        <v>0.85109762350896423</v>
      </c>
      <c r="F3" s="56">
        <f>'Data General'!G3/'Data General'!$P3</f>
        <v>0.86762501644176215</v>
      </c>
      <c r="G3" s="56">
        <f>'Data General'!H3/'Data General'!$P3</f>
        <v>0.88101642991612661</v>
      </c>
      <c r="H3" s="56">
        <f>'Data General'!I3/'Data General'!$P3</f>
        <v>0.89577844168427501</v>
      </c>
      <c r="I3" s="56">
        <f>'Data General'!J3/'Data General'!$P3</f>
        <v>0.91055858363275222</v>
      </c>
      <c r="J3" s="56">
        <f>'Data General'!K3/'Data General'!$P3</f>
        <v>0.92536447621583984</v>
      </c>
      <c r="K3" s="56">
        <f>'Data General'!L3/'Data General'!$P3</f>
        <v>0.94020319814936359</v>
      </c>
      <c r="L3" s="56">
        <f>'Data General'!M3/'Data General'!$P3</f>
        <v>0.95508204484453152</v>
      </c>
      <c r="M3" s="56">
        <f>'Data General'!N3/'Data General'!$P3</f>
        <v>0.97000672261308052</v>
      </c>
      <c r="N3" s="56">
        <f>'Data General'!O3/'Data General'!$P3</f>
        <v>0.98497845939551087</v>
      </c>
      <c r="O3" s="56">
        <f>'Data General'!P3/'Data General'!$P3</f>
        <v>1</v>
      </c>
      <c r="P3" s="56">
        <f>'Data General'!Q3/'Data General'!$P3</f>
        <v>1.0150702609496358</v>
      </c>
      <c r="Q3" s="56">
        <f>'Data General'!R3/'Data General'!$P3</f>
        <v>1.0301846916413873</v>
      </c>
      <c r="R3" s="56">
        <f>'Data General'!S3/'Data General'!$P3</f>
        <v>1.0453410528896365</v>
      </c>
      <c r="S3" s="56">
        <f>'Data General'!T3/'Data General'!$P3</f>
        <v>1.0605596057126392</v>
      </c>
      <c r="T3" s="56">
        <f>'Data General'!U3/'Data General'!$P3</f>
        <v>1.0757576085902094</v>
      </c>
      <c r="U3" s="56">
        <f>'Data General'!V3/'Data General'!$P3</f>
        <v>1.0909278744588304</v>
      </c>
      <c r="V3" s="56">
        <f>'Data General'!W3/'Data General'!$P3</f>
        <v>1.1058833590875796</v>
      </c>
      <c r="W3" s="56">
        <f>'Data General'!X3/'Data General'!$P3</f>
        <v>1.1206270600959136</v>
      </c>
      <c r="X3" s="56">
        <f>'Data General'!Y3/'Data General'!$P3</f>
        <v>1.1124613901196585</v>
      </c>
      <c r="Y3" s="56">
        <f>'Data General'!Z3/'Data General'!$P3</f>
        <v>1.0790875484160687</v>
      </c>
      <c r="Z3" s="56">
        <f>'Data General'!AA3/'Data General'!$P3</f>
        <v>1.0374343440078202</v>
      </c>
    </row>
    <row r="4" spans="1:26">
      <c r="A4" s="17" t="s">
        <v>25</v>
      </c>
      <c r="B4" s="15"/>
      <c r="C4" s="13"/>
      <c r="D4" s="13"/>
      <c r="E4" s="13"/>
      <c r="F4" s="13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</row>
    <row r="5" spans="1:26">
      <c r="A5" s="20" t="s">
        <v>59</v>
      </c>
      <c r="B5" s="57">
        <f>'Data General'!C5/'Data General'!$P5</f>
        <v>0.92689655172413798</v>
      </c>
      <c r="C5" s="57">
        <f>'Data General'!D5/'Data General'!$P5</f>
        <v>0.94551724137931037</v>
      </c>
      <c r="D5" s="57">
        <f>'Data General'!E5/'Data General'!$P5</f>
        <v>0.98689655172413793</v>
      </c>
      <c r="E5" s="57">
        <f>'Data General'!F5/'Data General'!$P5</f>
        <v>0.99310344827586206</v>
      </c>
      <c r="F5" s="57">
        <f>'Data General'!G5/'Data General'!$P5</f>
        <v>0.90413793103448281</v>
      </c>
      <c r="G5" s="57">
        <f>'Data General'!H5/'Data General'!$P5</f>
        <v>0.94620689655172419</v>
      </c>
      <c r="H5" s="57">
        <f>'Data General'!I5/'Data General'!$P5</f>
        <v>0.93655172413793109</v>
      </c>
      <c r="I5" s="57">
        <f>'Data General'!J5/'Data General'!$P5</f>
        <v>0.92896551724137932</v>
      </c>
      <c r="J5" s="57">
        <f>'Data General'!K5/'Data General'!$P5</f>
        <v>0.82827586206896553</v>
      </c>
      <c r="K5" s="57">
        <f>'Data General'!L5/'Data General'!$P5</f>
        <v>0.82758620689655171</v>
      </c>
      <c r="L5" s="57">
        <f>'Data General'!M5/'Data General'!$P5</f>
        <v>0.90137931034482754</v>
      </c>
      <c r="M5" s="57">
        <f>'Data General'!N5/'Data General'!$P5</f>
        <v>0.9227586206896552</v>
      </c>
      <c r="N5" s="57">
        <f>'Data General'!O5/'Data General'!$P5</f>
        <v>0.97931034482758617</v>
      </c>
      <c r="O5" s="57">
        <f>'Data General'!P5/'Data General'!$P5</f>
        <v>1</v>
      </c>
      <c r="P5" s="57">
        <f>'Data General'!Q5/'Data General'!$P5</f>
        <v>1.0275862068965518</v>
      </c>
      <c r="Q5" s="57">
        <f>'Data General'!R5/'Data General'!$P5</f>
        <v>1.0551724137931036</v>
      </c>
      <c r="R5" s="57">
        <f>'Data General'!S5/'Data General'!$P5</f>
        <v>1.0482758620689656</v>
      </c>
      <c r="S5" s="57">
        <f>'Data General'!T5/'Data General'!$P5</f>
        <v>1.0827586206896551</v>
      </c>
      <c r="T5" s="57">
        <f>'Data General'!U5/'Data General'!$P5</f>
        <v>1.1172413793103448</v>
      </c>
      <c r="U5" s="57">
        <f>'Data General'!V5/'Data General'!$P5</f>
        <v>1.1379310344827587</v>
      </c>
      <c r="V5" s="57">
        <f>'Data General'!W5/'Data General'!$P5</f>
        <v>1.1948275862068964</v>
      </c>
      <c r="W5" s="57">
        <f>'Data General'!X5/'Data General'!$P5</f>
        <v>1.1350862068965517</v>
      </c>
      <c r="X5" s="57">
        <f>'Data General'!Y5/'Data General'!$P5</f>
        <v>1.0783318965517241</v>
      </c>
      <c r="Y5" s="57">
        <f>'Data General'!Z5/'Data General'!$P5</f>
        <v>1.0244153017241378</v>
      </c>
      <c r="Z5" s="57">
        <f>'Data General'!AA5/'Data General'!$P5</f>
        <v>1.003926995689655</v>
      </c>
    </row>
    <row r="6" spans="1:26">
      <c r="A6" s="17" t="s">
        <v>60</v>
      </c>
      <c r="B6" s="57">
        <f>'Data General'!C6/'Data General'!$P6</f>
        <v>0.62165713987711646</v>
      </c>
      <c r="C6" s="57">
        <f>'Data General'!D6/'Data General'!$P6</f>
        <v>0.61604357019682254</v>
      </c>
      <c r="D6" s="57">
        <f>'Data General'!E6/'Data General'!$P6</f>
        <v>0.59098092113174572</v>
      </c>
      <c r="E6" s="57">
        <f>'Data General'!F6/'Data General'!$P6</f>
        <v>0.52892400071051482</v>
      </c>
      <c r="F6" s="57">
        <f>'Data General'!G6/'Data General'!$P6</f>
        <v>0.5682724935052671</v>
      </c>
      <c r="G6" s="57">
        <f>'Data General'!H6/'Data General'!$P6</f>
        <v>0.39156285774050076</v>
      </c>
      <c r="H6" s="57">
        <f>'Data General'!I6/'Data General'!$P6</f>
        <v>0.43130073118131762</v>
      </c>
      <c r="I6" s="57">
        <f>'Data General'!J6/'Data General'!$P6</f>
        <v>0.41593416783224485</v>
      </c>
      <c r="J6" s="57">
        <f>'Data General'!K6/'Data General'!$P6</f>
        <v>0.42269735333316144</v>
      </c>
      <c r="K6" s="57">
        <f>'Data General'!L6/'Data General'!$P6</f>
        <v>0.6616244727717745</v>
      </c>
      <c r="L6" s="57">
        <f>'Data General'!M6/'Data General'!$P6</f>
        <v>0.44806318153200242</v>
      </c>
      <c r="M6" s="57">
        <f>'Data General'!N6/'Data General'!$P6</f>
        <v>0.65864654004591894</v>
      </c>
      <c r="N6" s="57">
        <f>'Data General'!O6/'Data General'!$P6</f>
        <v>0.88769663624533701</v>
      </c>
      <c r="O6" s="57">
        <f>'Data General'!P6/'Data General'!$P6</f>
        <v>1</v>
      </c>
      <c r="P6" s="57">
        <f>'Data General'!Q6/'Data General'!$P6</f>
        <v>0.80203082346637888</v>
      </c>
      <c r="Q6" s="57">
        <f>'Data General'!R6/'Data General'!$P6</f>
        <v>0.86484640779770794</v>
      </c>
      <c r="R6" s="57">
        <f>'Data General'!S6/'Data General'!$P6</f>
        <v>0.86466482152599566</v>
      </c>
      <c r="S6" s="57">
        <f>'Data General'!T6/'Data General'!$P6</f>
        <v>0.87725300719440547</v>
      </c>
      <c r="T6" s="57">
        <f>'Data General'!U6/'Data General'!$P6</f>
        <v>0.83670036223682964</v>
      </c>
      <c r="U6" s="57">
        <f>'Data General'!V6/'Data General'!$P6</f>
        <v>0.80809472182135589</v>
      </c>
      <c r="V6" s="57">
        <f>'Data General'!W6/'Data General'!$P6</f>
        <v>0.5870738819847644</v>
      </c>
      <c r="W6" s="57">
        <f>'Data General'!X6/'Data General'!$P6</f>
        <v>0.48422156917724668</v>
      </c>
      <c r="X6" s="57">
        <f>'Data General'!Y6/'Data General'!$P6</f>
        <v>0.33921258849573011</v>
      </c>
      <c r="Y6" s="57">
        <f>'Data General'!Z6/'Data General'!$P6</f>
        <v>0.17289501675251048</v>
      </c>
      <c r="Z6" s="57">
        <f>'Data General'!AA6/'Data General'!$P6</f>
        <v>0.12102651172675734</v>
      </c>
    </row>
    <row r="7" spans="1:26">
      <c r="A7" s="17" t="s">
        <v>61</v>
      </c>
      <c r="B7" s="57">
        <f>'Data General'!C7/'Data General'!$P7</f>
        <v>0.41193660264501109</v>
      </c>
      <c r="C7" s="57">
        <f>'Data General'!D7/'Data General'!$P7</f>
        <v>0.440585337325896</v>
      </c>
      <c r="D7" s="57">
        <f>'Data General'!E7/'Data General'!$P7</f>
        <v>0.44257483278984633</v>
      </c>
      <c r="E7" s="57">
        <f>'Data General'!F7/'Data General'!$P7</f>
        <v>0.47752517868445304</v>
      </c>
      <c r="F7" s="57">
        <f>'Data General'!G7/'Data General'!$P7</f>
        <v>0.56918077203528161</v>
      </c>
      <c r="G7" s="57">
        <f>'Data General'!H7/'Data General'!$P7</f>
        <v>0.61498543504251046</v>
      </c>
      <c r="H7" s="57">
        <f>'Data General'!I7/'Data General'!$P7</f>
        <v>0.77123022996716872</v>
      </c>
      <c r="I7" s="57">
        <f>'Data General'!J7/'Data General'!$P7</f>
        <v>0.80170189770106859</v>
      </c>
      <c r="J7" s="57">
        <f>'Data General'!K7/'Data General'!$P7</f>
        <v>0.79668374239827666</v>
      </c>
      <c r="K7" s="57">
        <f>'Data General'!L7/'Data General'!$P7</f>
        <v>0.80824687510410154</v>
      </c>
      <c r="L7" s="57">
        <f>'Data General'!M7/'Data General'!$P7</f>
        <v>0.9088514966557969</v>
      </c>
      <c r="M7" s="57">
        <f>'Data General'!N7/'Data General'!$P7</f>
        <v>0.93146234394027438</v>
      </c>
      <c r="N7" s="57">
        <f>'Data General'!O7/'Data General'!$P7</f>
        <v>0.99059014912887855</v>
      </c>
      <c r="O7" s="57">
        <f>'Data General'!P7/'Data General'!$P7</f>
        <v>1</v>
      </c>
      <c r="P7" s="57">
        <f>'Data General'!Q7/'Data General'!$P7</f>
        <v>0.99172740025687622</v>
      </c>
      <c r="Q7" s="57">
        <f>'Data General'!R7/'Data General'!$P7</f>
        <v>1.0214782228901169</v>
      </c>
      <c r="R7" s="57">
        <f>'Data General'!S7/'Data General'!$P7</f>
        <v>1.0256737449522335</v>
      </c>
      <c r="S7" s="57">
        <f>'Data General'!T7/'Data General'!$P7</f>
        <v>1.0587132498547205</v>
      </c>
      <c r="T7" s="57">
        <f>'Data General'!U7/'Data General'!$P7</f>
        <v>1.0910615207518257</v>
      </c>
      <c r="U7" s="57">
        <f>'Data General'!V7/'Data General'!$P7</f>
        <v>1.0170277752073702</v>
      </c>
      <c r="V7" s="57">
        <f>'Data General'!W7/'Data General'!$P7</f>
        <v>0.93554126158071438</v>
      </c>
      <c r="W7" s="57">
        <f>'Data General'!X7/'Data General'!$P7</f>
        <v>0.83672162155909813</v>
      </c>
      <c r="X7" s="57">
        <f>'Data General'!Y7/'Data General'!$P7</f>
        <v>0.40454589719767997</v>
      </c>
      <c r="Y7" s="57">
        <f>'Data General'!Z7/'Data General'!$P7</f>
        <v>0.21655705687921264</v>
      </c>
      <c r="Z7" s="57">
        <f>'Data General'!AA7/'Data General'!$P7</f>
        <v>0.15158993981544883</v>
      </c>
    </row>
    <row r="8" spans="1:26">
      <c r="A8" s="17" t="s">
        <v>62</v>
      </c>
      <c r="B8" s="57">
        <f>'Data General'!C8/'Data General'!$P8</f>
        <v>0.99643853771674706</v>
      </c>
      <c r="C8" s="57">
        <f>'Data General'!D8/'Data General'!$P8</f>
        <v>1.0489883297132128</v>
      </c>
      <c r="D8" s="57">
        <f>'Data General'!E8/'Data General'!$P8</f>
        <v>1.0964981776681515</v>
      </c>
      <c r="E8" s="57">
        <f>'Data General'!F8/'Data General'!$P8</f>
        <v>1.0729131539226153</v>
      </c>
      <c r="F8" s="57">
        <f>'Data General'!G8/'Data General'!$P8</f>
        <v>1.1300485955159592</v>
      </c>
      <c r="G8" s="57">
        <f>'Data General'!H8/'Data General'!$P8</f>
        <v>1.168835916504068</v>
      </c>
      <c r="H8" s="57">
        <f>'Data General'!I8/'Data General'!$P8</f>
        <v>1.2555873798917645</v>
      </c>
      <c r="I8" s="57">
        <f>'Data General'!J8/'Data General'!$P8</f>
        <v>1.0715532157714538</v>
      </c>
      <c r="J8" s="57">
        <f>'Data General'!K8/'Data General'!$P8</f>
        <v>0.98365276294960058</v>
      </c>
      <c r="K8" s="57">
        <f>'Data General'!L8/'Data General'!$P8</f>
        <v>0.98033943231601817</v>
      </c>
      <c r="L8" s="57">
        <f>'Data General'!M8/'Data General'!$P8</f>
        <v>1.1622195633766521</v>
      </c>
      <c r="M8" s="57">
        <f>'Data General'!N8/'Data General'!$P8</f>
        <v>1.0744129882560836</v>
      </c>
      <c r="N8" s="57">
        <f>'Data General'!O8/'Data General'!$P8</f>
        <v>1.0016802267790745</v>
      </c>
      <c r="O8" s="57">
        <f>'Data General'!P8/'Data General'!$P8</f>
        <v>1</v>
      </c>
      <c r="P8" s="57">
        <f>'Data General'!Q8/'Data General'!$P8</f>
        <v>1.4596914921032287</v>
      </c>
      <c r="Q8" s="57">
        <f>'Data General'!R8/'Data General'!$P8</f>
        <v>1.4821647093472738</v>
      </c>
      <c r="R8" s="57">
        <f>'Data General'!S8/'Data General'!$P8</f>
        <v>1.5710956079961713</v>
      </c>
      <c r="S8" s="57">
        <f>'Data General'!T8/'Data General'!$P8</f>
        <v>1.3623756580642785</v>
      </c>
      <c r="T8" s="57">
        <f>'Data General'!U8/'Data General'!$P8</f>
        <v>1.2900117807311415</v>
      </c>
      <c r="U8" s="57">
        <f>'Data General'!V8/'Data General'!$P8</f>
        <v>1.2726127452785039</v>
      </c>
      <c r="V8" s="57">
        <f>'Data General'!W8/'Data General'!$P8</f>
        <v>1.2253149504841143</v>
      </c>
      <c r="W8" s="57">
        <f>'Data General'!X8/'Data General'!$P8</f>
        <v>1.0282435666163532</v>
      </c>
      <c r="X8" s="57">
        <f>'Data General'!Y8/'Data General'!$P8</f>
        <v>1.0072230607812098</v>
      </c>
      <c r="Y8" s="57">
        <f>'Data General'!Z8/'Data General'!$P8</f>
        <v>0.87849236093215033</v>
      </c>
      <c r="Z8" s="57">
        <f>'Data General'!AA8/'Data General'!$P8</f>
        <v>0.65886927069911272</v>
      </c>
    </row>
    <row r="9" spans="1:26">
      <c r="A9" s="17" t="s">
        <v>63</v>
      </c>
      <c r="B9" s="57">
        <f>'Data General'!C9/'Data General'!$P9</f>
        <v>0.71370543680581155</v>
      </c>
      <c r="C9" s="57">
        <f>'Data General'!D9/'Data General'!$P9</f>
        <v>0.79058832576053995</v>
      </c>
      <c r="D9" s="57">
        <f>'Data General'!E9/'Data General'!$P9</f>
        <v>0.95637256786677916</v>
      </c>
      <c r="E9" s="57">
        <f>'Data General'!F9/'Data General'!$P9</f>
        <v>0.9218551044547928</v>
      </c>
      <c r="F9" s="57">
        <f>'Data General'!G9/'Data General'!$P9</f>
        <v>0.88770403005294551</v>
      </c>
      <c r="G9" s="57">
        <f>'Data General'!H9/'Data General'!$P9</f>
        <v>0.96969374854405599</v>
      </c>
      <c r="H9" s="57">
        <f>'Data General'!I9/'Data General'!$P9</f>
        <v>0.94578573480220651</v>
      </c>
      <c r="I9" s="57">
        <f>'Data General'!J9/'Data General'!$P9</f>
        <v>0.96990182131524605</v>
      </c>
      <c r="J9" s="57">
        <f>'Data General'!K9/'Data General'!$P9</f>
        <v>1.0248714811388817</v>
      </c>
      <c r="K9" s="57">
        <f>'Data General'!L9/'Data General'!$P9</f>
        <v>0.74531440474224986</v>
      </c>
      <c r="L9" s="57">
        <f>'Data General'!M9/'Data General'!$P9</f>
        <v>0.88048254789631641</v>
      </c>
      <c r="M9" s="57">
        <f>'Data General'!N9/'Data General'!$P9</f>
        <v>1.0252401318095772</v>
      </c>
      <c r="N9" s="57">
        <f>'Data General'!O9/'Data General'!$P9</f>
        <v>0.97098515672176822</v>
      </c>
      <c r="O9" s="57">
        <f>'Data General'!P9/'Data General'!$P9</f>
        <v>1</v>
      </c>
      <c r="P9" s="57">
        <f>'Data General'!Q9/'Data General'!$P9</f>
        <v>1.0044124997455632</v>
      </c>
      <c r="Q9" s="57">
        <f>'Data General'!R9/'Data General'!$P9</f>
        <v>1.0595585690925993</v>
      </c>
      <c r="R9" s="57">
        <f>'Data General'!S9/'Data General'!$P9</f>
        <v>0.97148724536529207</v>
      </c>
      <c r="S9" s="57">
        <f>'Data General'!T9/'Data General'!$P9</f>
        <v>1.0993547482432551</v>
      </c>
      <c r="T9" s="57">
        <f>'Data General'!U9/'Data General'!$P9</f>
        <v>1.1088288443140724</v>
      </c>
      <c r="U9" s="57">
        <f>'Data General'!V9/'Data General'!$P9</f>
        <v>1.0143739836662875</v>
      </c>
      <c r="V9" s="57">
        <f>'Data General'!W9/'Data General'!$P9</f>
        <v>0.85616062886858824</v>
      </c>
      <c r="W9" s="57">
        <f>'Data General'!X9/'Data General'!$P9</f>
        <v>0.78597393752841205</v>
      </c>
      <c r="X9" s="57">
        <f>'Data General'!Y9/'Data General'!$P9</f>
        <v>0.64688827713483787</v>
      </c>
      <c r="Y9" s="57">
        <f>'Data General'!Z9/'Data General'!$P9</f>
        <v>0.61186723826367795</v>
      </c>
      <c r="Z9" s="57">
        <f>'Data General'!AA9/'Data General'!$P9</f>
        <v>0.59962989349840434</v>
      </c>
    </row>
    <row r="10" spans="1:26">
      <c r="A10" s="17" t="s">
        <v>64</v>
      </c>
      <c r="B10" s="57">
        <f>'Data General'!C10/'Data General'!$P10</f>
        <v>1.024896876841485</v>
      </c>
      <c r="C10" s="57">
        <f>'Data General'!D10/'Data General'!$P10</f>
        <v>0.98571007660577492</v>
      </c>
      <c r="D10" s="57">
        <f>'Data General'!E10/'Data General'!$P10</f>
        <v>1.3204183853859752</v>
      </c>
      <c r="E10" s="57">
        <f>'Data General'!F10/'Data General'!$P10</f>
        <v>1.3266057748968769</v>
      </c>
      <c r="F10" s="57">
        <f>'Data General'!G10/'Data General'!$P10</f>
        <v>1.1238951090159104</v>
      </c>
      <c r="G10" s="57">
        <f>'Data General'!H10/'Data General'!$P10</f>
        <v>1.4332645845609899</v>
      </c>
      <c r="H10" s="57">
        <f>'Data General'!I10/'Data General'!$P10</f>
        <v>0.9569829110194461</v>
      </c>
      <c r="I10" s="57">
        <f>'Data General'!J10/'Data General'!$P10</f>
        <v>1.0129640542133176</v>
      </c>
      <c r="J10" s="57">
        <f>'Data General'!K10/'Data General'!$P10</f>
        <v>1.0671773718326458</v>
      </c>
      <c r="K10" s="57">
        <f>'Data General'!L10/'Data General'!$P10</f>
        <v>1.0975250441956395</v>
      </c>
      <c r="L10" s="57">
        <f>'Data General'!M10/'Data General'!$P10</f>
        <v>1.1518856806128461</v>
      </c>
      <c r="M10" s="57">
        <f>'Data General'!N10/'Data General'!$P10</f>
        <v>1.0013258691809075</v>
      </c>
      <c r="N10" s="57">
        <f>'Data General'!O10/'Data General'!$P10</f>
        <v>0.9899823217442546</v>
      </c>
      <c r="O10" s="57">
        <f>'Data General'!P10/'Data General'!$P10</f>
        <v>1</v>
      </c>
      <c r="P10" s="57">
        <f>'Data General'!Q10/'Data General'!$P10</f>
        <v>1.6683853859752504</v>
      </c>
      <c r="Q10" s="57">
        <f>'Data General'!R10/'Data General'!$P10</f>
        <v>1.6664702416028285</v>
      </c>
      <c r="R10" s="57">
        <f>'Data General'!S10/'Data General'!$P10</f>
        <v>0.83397171479080734</v>
      </c>
      <c r="S10" s="57">
        <f>'Data General'!T10/'Data General'!$P10</f>
        <v>0.84340011785503832</v>
      </c>
      <c r="T10" s="57">
        <f>'Data General'!U10/'Data General'!$P10</f>
        <v>1.8606364172068357</v>
      </c>
      <c r="U10" s="57">
        <f>'Data General'!V10/'Data General'!$P10</f>
        <v>1.7862109605185621</v>
      </c>
      <c r="V10" s="57">
        <f>'Data General'!W10/'Data General'!$P10</f>
        <v>1.6075898644667059</v>
      </c>
      <c r="W10" s="57">
        <f>'Data General'!X10/'Data General'!$P10</f>
        <v>1.4629067766647024</v>
      </c>
      <c r="X10" s="57">
        <f>'Data General'!Y10/'Data General'!$P10</f>
        <v>1.1849544890984089</v>
      </c>
      <c r="Y10" s="57">
        <f>'Data General'!Z10/'Data General'!$P10</f>
        <v>0.94796359127872731</v>
      </c>
      <c r="Z10" s="57">
        <f>'Data General'!AA10/'Data General'!$P10</f>
        <v>0.56877815476723637</v>
      </c>
    </row>
    <row r="11" spans="1:26">
      <c r="A11" s="17" t="s">
        <v>65</v>
      </c>
      <c r="B11" s="57">
        <f>'Data General'!C11/'Data General'!$P11</f>
        <v>1.0197118898745947</v>
      </c>
      <c r="C11" s="57">
        <f>'Data General'!D11/'Data General'!$P11</f>
        <v>1.0166645845138911</v>
      </c>
      <c r="D11" s="57">
        <f>'Data General'!E11/'Data General'!$P11</f>
        <v>1.037412489189486</v>
      </c>
      <c r="E11" s="57">
        <f>'Data General'!F11/'Data General'!$P11</f>
        <v>1.0585848769447712</v>
      </c>
      <c r="F11" s="57">
        <f>'Data General'!G11/'Data General'!$P11</f>
        <v>1.0801886499436439</v>
      </c>
      <c r="G11" s="57">
        <f>'Data General'!H11/'Data General'!$P11</f>
        <v>1.1022341614319506</v>
      </c>
      <c r="H11" s="57">
        <f>'Data General'!I11/'Data General'!$P11</f>
        <v>1.1247283135735886</v>
      </c>
      <c r="I11" s="57">
        <f>'Data General'!J11/'Data General'!$P11</f>
        <v>1.1476814596144038</v>
      </c>
      <c r="J11" s="57">
        <f>'Data General'!K11/'Data General'!$P11</f>
        <v>1.1711039528002425</v>
      </c>
      <c r="K11" s="57">
        <f>'Data General'!L11/'Data General'!$P11</f>
        <v>1.1950026952950021</v>
      </c>
      <c r="L11" s="57">
        <f>'Data General'!M11/'Data General'!$P11</f>
        <v>1.2193914914264774</v>
      </c>
      <c r="M11" s="57">
        <f>'Data General'!N11/'Data General'!$P11</f>
        <v>1.130809119967201</v>
      </c>
      <c r="N11" s="57">
        <f>'Data General'!O11/'Data General'!$P11</f>
        <v>1.1935877516960345</v>
      </c>
      <c r="O11" s="57">
        <f>'Data General'!P11/'Data General'!$P11</f>
        <v>1</v>
      </c>
      <c r="P11" s="57">
        <f>'Data General'!Q11/'Data General'!$P11</f>
        <v>1.0816367239293192</v>
      </c>
      <c r="Q11" s="57">
        <f>'Data General'!R11/'Data General'!$P11</f>
        <v>0.75946555854726039</v>
      </c>
      <c r="R11" s="57">
        <f>'Data General'!S11/'Data General'!$P11</f>
        <v>0.72084418986196375</v>
      </c>
      <c r="S11" s="57">
        <f>'Data General'!T11/'Data General'!$P11</f>
        <v>0.76933168417630626</v>
      </c>
      <c r="T11" s="57">
        <f>'Data General'!U11/'Data General'!$P11</f>
        <v>0.77123606021723889</v>
      </c>
      <c r="U11" s="57">
        <f>'Data General'!V11/'Data General'!$P11</f>
        <v>0.77560050551448401</v>
      </c>
      <c r="V11" s="57">
        <f>'Data General'!W11/'Data General'!$P11</f>
        <v>0.81627409459139555</v>
      </c>
      <c r="W11" s="57">
        <f>'Data General'!X11/'Data General'!$P11</f>
        <v>0.85665895234815082</v>
      </c>
      <c r="X11" s="57">
        <f>'Data General'!Y11/'Data General'!$P11</f>
        <v>0.81353642030312945</v>
      </c>
      <c r="Y11" s="57">
        <f>'Data General'!Z11/'Data General'!$P11</f>
        <v>0.670032636881989</v>
      </c>
      <c r="Z11" s="57">
        <f>'Data General'!AA11/'Data General'!$P11</f>
        <v>0.64323133140670929</v>
      </c>
    </row>
    <row r="12" spans="1:26">
      <c r="A12" s="14" t="s">
        <v>3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spans="1:26">
      <c r="A13" s="24" t="s">
        <v>117</v>
      </c>
      <c r="B13" s="57">
        <f>'Data General'!C13/'Data General'!$P13</f>
        <v>0.3061855670103093</v>
      </c>
      <c r="C13" s="57">
        <f>'Data General'!D13/'Data General'!$P13</f>
        <v>0.3797250859106529</v>
      </c>
      <c r="D13" s="57">
        <f>'Data General'!E13/'Data General'!$P13</f>
        <v>0.2531500572737686</v>
      </c>
      <c r="E13" s="57">
        <f>'Data General'!F13/'Data General'!$P13</f>
        <v>0.3845933562428408</v>
      </c>
      <c r="F13" s="57">
        <f>'Data General'!G13/'Data General'!$P13</f>
        <v>0.38946162657502864</v>
      </c>
      <c r="G13" s="57">
        <f>'Data General'!H13/'Data General'!$P13</f>
        <v>0.35567010309278352</v>
      </c>
      <c r="H13" s="57">
        <f>'Data General'!I13/'Data General'!$P13</f>
        <v>0.3201603665521191</v>
      </c>
      <c r="I13" s="57">
        <f>'Data General'!J13/'Data General'!$P13</f>
        <v>0.26746849942726231</v>
      </c>
      <c r="J13" s="57">
        <f>'Data General'!K13/'Data General'!$P13</f>
        <v>0.34020618556701032</v>
      </c>
      <c r="K13" s="57">
        <f>'Data General'!L13/'Data General'!$P13</f>
        <v>0.28121420389461627</v>
      </c>
      <c r="L13" s="57">
        <f>'Data General'!M13/'Data General'!$P13</f>
        <v>0.28636884306987398</v>
      </c>
      <c r="M13" s="57">
        <f>'Data General'!N13/'Data General'!$P13</f>
        <v>0.43528064146620848</v>
      </c>
      <c r="N13" s="57">
        <f>'Data General'!O13/'Data General'!$P13</f>
        <v>0.37227949599083621</v>
      </c>
      <c r="O13" s="57">
        <f>'Data General'!P13/'Data General'!$P13</f>
        <v>1</v>
      </c>
      <c r="P13" s="57">
        <f>'Data General'!Q13/'Data General'!$P13</f>
        <v>0.64948453608247425</v>
      </c>
      <c r="Q13" s="57">
        <f>'Data General'!R13/'Data General'!$P13</f>
        <v>0.61454753722794964</v>
      </c>
      <c r="R13" s="57">
        <f>'Data General'!S13/'Data General'!$P13</f>
        <v>0.62943871706758303</v>
      </c>
      <c r="S13" s="57">
        <f>'Data General'!T13/'Data General'!$P13</f>
        <v>0.70217640320733099</v>
      </c>
      <c r="T13" s="57">
        <f>'Data General'!U13/'Data General'!$P13</f>
        <v>0.73728522336769753</v>
      </c>
      <c r="U13" s="57">
        <f>'Data General'!V13/'Data General'!$P13</f>
        <v>0.36864261168384876</v>
      </c>
      <c r="V13" s="57">
        <f>'Data General'!W13/'Data General'!$P13</f>
        <v>0.29491408934707902</v>
      </c>
      <c r="W13" s="57">
        <f>'Data General'!X13/'Data General'!$P13</f>
        <v>0.26542268041237116</v>
      </c>
      <c r="X13" s="57">
        <f>'Data General'!Y13/'Data General'!$P13</f>
        <v>0.15925360824742268</v>
      </c>
      <c r="Y13" s="57">
        <f>'Data General'!Z13/'Data General'!$P13</f>
        <v>7.9626804123711342E-2</v>
      </c>
      <c r="Z13" s="57">
        <f>'Data General'!AA13/'Data General'!$P13</f>
        <v>7.6441731958762887E-2</v>
      </c>
    </row>
    <row r="14" spans="1:26">
      <c r="A14" s="27" t="s">
        <v>52</v>
      </c>
      <c r="B14" s="57">
        <f>'Data General'!C14/'Data General'!$P14</f>
        <v>0.21134113652011738</v>
      </c>
      <c r="C14" s="57">
        <f>'Data General'!D14/'Data General'!$P14</f>
        <v>0.22500785443558358</v>
      </c>
      <c r="D14" s="57">
        <f>'Data General'!E14/'Data General'!$P14</f>
        <v>0.19406137823619457</v>
      </c>
      <c r="E14" s="57">
        <f>'Data General'!F14/'Data General'!$P14</f>
        <v>0.19411819755743764</v>
      </c>
      <c r="F14" s="57">
        <f>'Data General'!G14/'Data General'!$P14</f>
        <v>0.21277833111626568</v>
      </c>
      <c r="G14" s="57">
        <f>'Data General'!H14/'Data General'!$P14</f>
        <v>0.23776546321116065</v>
      </c>
      <c r="H14" s="57">
        <f>'Data General'!I14/'Data General'!$P14</f>
        <v>0.20355354719680208</v>
      </c>
      <c r="I14" s="57">
        <f>'Data General'!J14/'Data General'!$P14</f>
        <v>0.15702520772475381</v>
      </c>
      <c r="J14" s="57">
        <f>'Data General'!K14/'Data General'!$P14</f>
        <v>0.30811780984912795</v>
      </c>
      <c r="K14" s="57">
        <f>'Data General'!L14/'Data General'!$P14</f>
        <v>0.37704505159060669</v>
      </c>
      <c r="L14" s="57">
        <f>'Data General'!M14/'Data General'!$P14</f>
        <v>0.18093914316463566</v>
      </c>
      <c r="M14" s="57">
        <f>'Data General'!N14/'Data General'!$P14</f>
        <v>0.23375802990701686</v>
      </c>
      <c r="N14" s="57">
        <f>'Data General'!O14/'Data General'!$P14</f>
        <v>0.39912164013984242</v>
      </c>
      <c r="O14" s="57">
        <f>'Data General'!P14/'Data General'!$P14</f>
        <v>1</v>
      </c>
      <c r="P14" s="57">
        <f>'Data General'!Q14/'Data General'!$P14</f>
        <v>0.81239697320133419</v>
      </c>
      <c r="Q14" s="57">
        <f>'Data General'!R14/'Data General'!$P14</f>
        <v>0.53653148124628158</v>
      </c>
      <c r="R14" s="57">
        <f>'Data General'!S14/'Data General'!$P14</f>
        <v>0.56509154595346156</v>
      </c>
      <c r="S14" s="57">
        <f>'Data General'!T14/'Data General'!$P14</f>
        <v>0.7326416973602411</v>
      </c>
      <c r="T14" s="57">
        <f>'Data General'!U14/'Data General'!$P14</f>
        <v>0.54653502409807675</v>
      </c>
      <c r="U14" s="57">
        <f>'Data General'!V14/'Data General'!$P14</f>
        <v>0.48037393798003963</v>
      </c>
      <c r="V14" s="57">
        <f>'Data General'!W14/'Data General'!$P14</f>
        <v>0.65433130343522927</v>
      </c>
      <c r="W14" s="57">
        <f>'Data General'!X14/'Data General'!$P14</f>
        <v>0.17111305708002164</v>
      </c>
      <c r="X14" s="57">
        <f>'Data General'!Y14/'Data General'!$P14</f>
        <v>0.30698142342426649</v>
      </c>
      <c r="Y14" s="57">
        <f>'Data General'!Z14/'Data General'!$P14</f>
        <v>0.19051184181500966</v>
      </c>
      <c r="Z14" s="57">
        <f>'Data General'!AA14/'Data General'!$P14</f>
        <v>0.11698095550044452</v>
      </c>
    </row>
    <row r="15" spans="1:26">
      <c r="A15" s="28" t="s">
        <v>53</v>
      </c>
      <c r="B15" s="57">
        <f>'Data General'!C15/'Data General'!$P15</f>
        <v>0.22030118306747945</v>
      </c>
      <c r="C15" s="57">
        <f>'Data General'!D15/'Data General'!$P15</f>
        <v>0.23477623669845585</v>
      </c>
      <c r="D15" s="57">
        <f>'Data General'!E15/'Data General'!$P15</f>
        <v>0.18352059925093633</v>
      </c>
      <c r="E15" s="57">
        <f>'Data General'!F15/'Data General'!$P15</f>
        <v>0.18352059925093633</v>
      </c>
      <c r="F15" s="57">
        <f>'Data General'!G15/'Data General'!$P15</f>
        <v>0.20530928966391254</v>
      </c>
      <c r="G15" s="57">
        <f>'Data General'!H15/'Data General'!$P15</f>
        <v>0.22924321913298357</v>
      </c>
      <c r="H15" s="57">
        <f>'Data General'!I15/'Data General'!$P15</f>
        <v>0.1931706350049206</v>
      </c>
      <c r="I15" s="57">
        <f>'Data General'!J15/'Data General'!$P15</f>
        <v>0.14162117768668184</v>
      </c>
      <c r="J15" s="57">
        <f>'Data General'!K15/'Data General'!$P15</f>
        <v>0.30356548643118597</v>
      </c>
      <c r="K15" s="57">
        <f>'Data General'!L15/'Data General'!$P15</f>
        <v>0.37104493674022782</v>
      </c>
      <c r="L15" s="57">
        <f>'Data General'!M15/'Data General'!$P15</f>
        <v>0.16340986809965805</v>
      </c>
      <c r="M15" s="57">
        <f>'Data General'!N15/'Data General'!$P15</f>
        <v>0.21608858492102265</v>
      </c>
      <c r="N15" s="57">
        <f>'Data General'!O15/'Data General'!$P15</f>
        <v>0.38198353192724599</v>
      </c>
      <c r="O15" s="57">
        <f>'Data General'!P15/'Data General'!$P15</f>
        <v>1</v>
      </c>
      <c r="P15" s="57">
        <f>'Data General'!Q15/'Data General'!$P15</f>
        <v>0.79845372868035935</v>
      </c>
      <c r="Q15" s="57">
        <f>'Data General'!R15/'Data General'!$P15</f>
        <v>0.50607817732560201</v>
      </c>
      <c r="R15" s="57">
        <f>'Data General'!S15/'Data General'!$P15</f>
        <v>0.5352371444956564</v>
      </c>
      <c r="S15" s="57">
        <f>'Data General'!T15/'Data General'!$P15</f>
        <v>0.69489815424481216</v>
      </c>
      <c r="T15" s="57">
        <f>'Data General'!U15/'Data General'!$P15</f>
        <v>0.50642863717139963</v>
      </c>
      <c r="U15" s="57">
        <f>'Data General'!V15/'Data General'!$P15</f>
        <v>0.47842016949512539</v>
      </c>
      <c r="V15" s="57">
        <f>'Data General'!W15/'Data General'!$P15</f>
        <v>0.69195995553761958</v>
      </c>
      <c r="W15" s="57">
        <f>'Data General'!X15/'Data General'!$P15</f>
        <v>0.17524408289260351</v>
      </c>
      <c r="X15" s="57">
        <f>'Data General'!Y15/'Data General'!$P15</f>
        <v>0.22389782148495854</v>
      </c>
      <c r="Y15" s="57">
        <f>'Data General'!Z15/'Data General'!$P15</f>
        <v>0.14867993458082879</v>
      </c>
      <c r="Z15" s="57">
        <f>'Data General'!AA15/'Data General'!$P15</f>
        <v>0.10619995327202056</v>
      </c>
    </row>
    <row r="16" spans="1:26">
      <c r="A16" s="28" t="s">
        <v>54</v>
      </c>
      <c r="B16" s="57">
        <f>'Data General'!C16/'Data General'!$P16</f>
        <v>0.1020408163265306</v>
      </c>
      <c r="C16" s="57">
        <f>'Data General'!D16/'Data General'!$P16</f>
        <v>0.1020408163265306</v>
      </c>
      <c r="D16" s="57">
        <f>'Data General'!E16/'Data General'!$P16</f>
        <v>0.11224489795918367</v>
      </c>
      <c r="E16" s="57">
        <f>'Data General'!F16/'Data General'!$P16</f>
        <v>0.12755102040816327</v>
      </c>
      <c r="F16" s="57">
        <f>'Data General'!G16/'Data General'!$P16</f>
        <v>0.1326530612244898</v>
      </c>
      <c r="G16" s="57">
        <f>'Data General'!H16/'Data General'!$P16</f>
        <v>0.11734693877551018</v>
      </c>
      <c r="H16" s="57">
        <f>'Data General'!I16/'Data General'!$P16</f>
        <v>0.12244897959183672</v>
      </c>
      <c r="I16" s="57">
        <f>'Data General'!J16/'Data General'!$P16</f>
        <v>0.1326530612244898</v>
      </c>
      <c r="J16" s="57">
        <f>'Data General'!K16/'Data General'!$P16</f>
        <v>0.12244897959183672</v>
      </c>
      <c r="K16" s="57">
        <f>'Data General'!L16/'Data General'!$P16</f>
        <v>0.16326530612244897</v>
      </c>
      <c r="L16" s="57">
        <f>'Data General'!M16/'Data General'!$P16</f>
        <v>0.15306122448979589</v>
      </c>
      <c r="M16" s="57">
        <f>'Data General'!N16/'Data General'!$P16</f>
        <v>0.30612244897959179</v>
      </c>
      <c r="N16" s="57">
        <f>'Data General'!O16/'Data General'!$P16</f>
        <v>0.55102040816326525</v>
      </c>
      <c r="O16" s="57">
        <f>'Data General'!P16/'Data General'!$P16</f>
        <v>1</v>
      </c>
      <c r="P16" s="57">
        <f>'Data General'!Q16/'Data General'!$P16</f>
        <v>1.0714285714285714</v>
      </c>
      <c r="Q16" s="57">
        <f>'Data General'!R16/'Data General'!$P16</f>
        <v>1.3469387755102038</v>
      </c>
      <c r="R16" s="57">
        <f>'Data General'!S16/'Data General'!$P16</f>
        <v>1.510204081632653</v>
      </c>
      <c r="S16" s="57">
        <f>'Data General'!T16/'Data General'!$P16</f>
        <v>1.551020408163265</v>
      </c>
      <c r="T16" s="57">
        <f>'Data General'!U16/'Data General'!$P16</f>
        <v>1.5663265306122447</v>
      </c>
      <c r="U16" s="57">
        <f>'Data General'!V16/'Data General'!$P16</f>
        <v>0</v>
      </c>
      <c r="V16" s="57">
        <f>'Data General'!W16/'Data General'!$P16</f>
        <v>0</v>
      </c>
      <c r="W16" s="57">
        <f>'Data General'!X16/'Data General'!$P16</f>
        <v>0</v>
      </c>
      <c r="X16" s="57">
        <f>'Data General'!Y16/'Data General'!$P16</f>
        <v>0</v>
      </c>
      <c r="Y16" s="57">
        <f>'Data General'!Z16/'Data General'!$P16</f>
        <v>0</v>
      </c>
      <c r="Z16" s="57">
        <f>'Data General'!AA16/'Data General'!$P16</f>
        <v>0</v>
      </c>
    </row>
    <row r="17" spans="1:26">
      <c r="A17" s="28" t="s">
        <v>55</v>
      </c>
      <c r="B17" s="57">
        <f>'Data General'!C17/'Data General'!$P17</f>
        <v>0</v>
      </c>
      <c r="C17" s="57">
        <f>'Data General'!D17/'Data General'!$P17</f>
        <v>0</v>
      </c>
      <c r="D17" s="57">
        <f>'Data General'!E17/'Data General'!$P17</f>
        <v>0.74116965836711057</v>
      </c>
      <c r="E17" s="57">
        <f>'Data General'!F17/'Data General'!$P17</f>
        <v>0.72191661841343369</v>
      </c>
      <c r="F17" s="57">
        <f>'Data General'!G17/'Data General'!$P17</f>
        <v>0.63187608569774179</v>
      </c>
      <c r="G17" s="57">
        <f>'Data General'!H17/'Data General'!$P17</f>
        <v>0.75709322524609146</v>
      </c>
      <c r="H17" s="57">
        <f>'Data General'!I17/'Data General'!$P17</f>
        <v>0.74319629415170818</v>
      </c>
      <c r="I17" s="57">
        <f>'Data General'!J17/'Data General'!$P17</f>
        <v>0.82151129125651412</v>
      </c>
      <c r="J17" s="57">
        <f>'Data General'!K17/'Data General'!$P17</f>
        <v>0.75767226404169075</v>
      </c>
      <c r="K17" s="57">
        <f>'Data General'!L17/'Data General'!$P17</f>
        <v>0.92568285547191664</v>
      </c>
      <c r="L17" s="57">
        <f>'Data General'!M17/'Data General'!$P17</f>
        <v>0.93730544296467866</v>
      </c>
      <c r="M17" s="57">
        <f>'Data General'!N17/'Data General'!$P17</f>
        <v>0.85364794441227565</v>
      </c>
      <c r="N17" s="57">
        <f>'Data General'!O17/'Data General'!$P17</f>
        <v>0.88445280833815865</v>
      </c>
      <c r="O17" s="57">
        <f>'Data General'!P17/'Data General'!$P17</f>
        <v>1</v>
      </c>
      <c r="P17" s="57">
        <f>'Data General'!Q17/'Data General'!$P17</f>
        <v>1.0150984365952518</v>
      </c>
      <c r="Q17" s="57">
        <f>'Data General'!R17/'Data General'!$P17</f>
        <v>0.63216560509554132</v>
      </c>
      <c r="R17" s="57">
        <f>'Data General'!S17/'Data General'!$P17</f>
        <v>0.44513607411696582</v>
      </c>
      <c r="S17" s="57">
        <f>'Data General'!T17/'Data General'!$P17</f>
        <v>1.115083960625362</v>
      </c>
      <c r="T17" s="57">
        <f>'Data General'!U17/'Data General'!$P17</f>
        <v>0.73986682107701207</v>
      </c>
      <c r="U17" s="57">
        <f>'Data General'!V17/'Data General'!$P17</f>
        <v>1.2417486971627099</v>
      </c>
      <c r="V17" s="57">
        <f>'Data General'!W17/'Data General'!$P17</f>
        <v>4.386218876664736E-2</v>
      </c>
      <c r="W17" s="57">
        <f>'Data General'!X17/'Data General'!$P17</f>
        <v>0.24493341053850606</v>
      </c>
      <c r="X17" s="57">
        <f>'Data General'!Y17/'Data General'!$P17</f>
        <v>4.1399826288361314</v>
      </c>
      <c r="Y17" s="57">
        <f>'Data General'!Z17/'Data General'!$P17</f>
        <v>2.1713954834973941</v>
      </c>
      <c r="Z17" s="57">
        <f>'Data General'!AA17/'Data General'!$P17</f>
        <v>0.72379849449913136</v>
      </c>
    </row>
    <row r="18" spans="1:26">
      <c r="A18" s="27" t="s">
        <v>56</v>
      </c>
      <c r="B18" s="57">
        <f>'Data General'!C18/'Data General'!$P18</f>
        <v>0</v>
      </c>
      <c r="C18" s="57">
        <f>'Data General'!D18/'Data General'!$P18</f>
        <v>0</v>
      </c>
      <c r="D18" s="57">
        <f>'Data General'!E18/'Data General'!$P18</f>
        <v>0</v>
      </c>
      <c r="E18" s="57">
        <f>'Data General'!F18/'Data General'!$P18</f>
        <v>0</v>
      </c>
      <c r="F18" s="57">
        <f>'Data General'!G18/'Data General'!$P18</f>
        <v>0</v>
      </c>
      <c r="G18" s="57">
        <f>'Data General'!H18/'Data General'!$P18</f>
        <v>0</v>
      </c>
      <c r="H18" s="57">
        <f>'Data General'!I18/'Data General'!$P18</f>
        <v>0</v>
      </c>
      <c r="I18" s="57">
        <f>'Data General'!J18/'Data General'!$P18</f>
        <v>0</v>
      </c>
      <c r="J18" s="57">
        <f>'Data General'!K18/'Data General'!$P18</f>
        <v>0</v>
      </c>
      <c r="K18" s="57">
        <f>'Data General'!L18/'Data General'!$P18</f>
        <v>0</v>
      </c>
      <c r="L18" s="57">
        <f>'Data General'!M18/'Data General'!$P18</f>
        <v>0</v>
      </c>
      <c r="M18" s="57">
        <f>'Data General'!N18/'Data General'!$P18</f>
        <v>0</v>
      </c>
      <c r="N18" s="57">
        <f>'Data General'!O18/'Data General'!$P18</f>
        <v>0</v>
      </c>
      <c r="O18" s="57">
        <f>'Data General'!P18/'Data General'!$P18</f>
        <v>1</v>
      </c>
      <c r="P18" s="57">
        <f>'Data General'!Q18/'Data General'!$P18</f>
        <v>1.5</v>
      </c>
      <c r="Q18" s="57">
        <f>'Data General'!R18/'Data General'!$P18</f>
        <v>2.25</v>
      </c>
      <c r="R18" s="57">
        <f>'Data General'!S18/'Data General'!$P18</f>
        <v>2.9</v>
      </c>
      <c r="S18" s="57">
        <f>'Data General'!T18/'Data General'!$P18</f>
        <v>3.1</v>
      </c>
      <c r="T18" s="57">
        <f>'Data General'!U18/'Data General'!$P18</f>
        <v>2.9</v>
      </c>
      <c r="U18" s="57">
        <f>'Data General'!V18/'Data General'!$P18</f>
        <v>1</v>
      </c>
      <c r="V18" s="57">
        <f>'Data General'!W18/'Data General'!$P18</f>
        <v>0.25</v>
      </c>
      <c r="W18" s="57">
        <f>'Data General'!X18/'Data General'!$P18</f>
        <v>0</v>
      </c>
      <c r="X18" s="57">
        <f>'Data General'!Y18/'Data General'!$P18</f>
        <v>0</v>
      </c>
      <c r="Y18" s="57">
        <f>'Data General'!Z18/'Data General'!$P18</f>
        <v>0</v>
      </c>
      <c r="Z18" s="57">
        <f>'Data General'!AA18/'Data General'!$P18</f>
        <v>0</v>
      </c>
    </row>
    <row r="19" spans="1:26">
      <c r="A19" s="27" t="s">
        <v>57</v>
      </c>
      <c r="B19" s="57">
        <f>'Data General'!C19/'Data General'!$P19</f>
        <v>0.57870370370370372</v>
      </c>
      <c r="C19" s="57">
        <f>'Data General'!D19/'Data General'!$P19</f>
        <v>0.57870370370370372</v>
      </c>
      <c r="D19" s="57">
        <f>'Data General'!E19/'Data General'!$P19</f>
        <v>0.64360840116663809</v>
      </c>
      <c r="E19" s="57">
        <f>'Data General'!F19/'Data General'!$P19</f>
        <v>0.67268170443219777</v>
      </c>
      <c r="F19" s="57">
        <f>'Data General'!G19/'Data General'!$P19</f>
        <v>0.68031724503181235</v>
      </c>
      <c r="G19" s="57">
        <f>'Data General'!H19/'Data General'!$P19</f>
        <v>0.70248050496340786</v>
      </c>
      <c r="H19" s="57">
        <f>'Data General'!I19/'Data General'!$P19</f>
        <v>0.7035668121213231</v>
      </c>
      <c r="I19" s="57">
        <f>'Data General'!J19/'Data General'!$P19</f>
        <v>0.73534857764723671</v>
      </c>
      <c r="J19" s="57">
        <f>'Data General'!K19/'Data General'!$P19</f>
        <v>0.74369544345687499</v>
      </c>
      <c r="K19" s="57">
        <f>'Data General'!L19/'Data General'!$P19</f>
        <v>0.74335625000000005</v>
      </c>
      <c r="L19" s="57">
        <f>'Data General'!M19/'Data General'!$P19</f>
        <v>0.7109375</v>
      </c>
      <c r="M19" s="57">
        <f>'Data General'!N19/'Data General'!$P19</f>
        <v>0.80005787037037046</v>
      </c>
      <c r="N19" s="57">
        <f>'Data General'!O19/'Data General'!$P19</f>
        <v>0.71064814814814814</v>
      </c>
      <c r="O19" s="57">
        <f>'Data General'!P19/'Data General'!$P19</f>
        <v>1</v>
      </c>
      <c r="P19" s="57">
        <f>'Data General'!Q19/'Data General'!$P19</f>
        <v>1.6108217592592593</v>
      </c>
      <c r="Q19" s="57">
        <f>'Data General'!R19/'Data General'!$P19</f>
        <v>2.9618055555555558</v>
      </c>
      <c r="R19" s="57">
        <f>'Data General'!S19/'Data General'!$P19</f>
        <v>6.7809606481481479</v>
      </c>
      <c r="S19" s="57">
        <f>'Data General'!T19/'Data General'!$P19</f>
        <v>10.346064814814815</v>
      </c>
      <c r="T19" s="57">
        <f>'Data General'!U19/'Data General'!$P19</f>
        <v>8.3912037037037042</v>
      </c>
      <c r="U19" s="57">
        <f>'Data General'!V19/'Data General'!$P19</f>
        <v>0</v>
      </c>
      <c r="V19" s="57">
        <f>'Data General'!W19/'Data General'!$P19</f>
        <v>0</v>
      </c>
      <c r="W19" s="57">
        <f>'Data General'!X19/'Data General'!$P19</f>
        <v>0</v>
      </c>
      <c r="X19" s="57">
        <f>'Data General'!Y19/'Data General'!$P19</f>
        <v>0</v>
      </c>
      <c r="Y19" s="57">
        <f>'Data General'!Z19/'Data General'!$P19</f>
        <v>0</v>
      </c>
      <c r="Z19" s="57">
        <f>'Data General'!AA19/'Data General'!$P19</f>
        <v>0</v>
      </c>
    </row>
    <row r="20" spans="1:26">
      <c r="A20" s="27" t="s">
        <v>58</v>
      </c>
      <c r="B20" s="57">
        <f>'Data General'!C20/'Data General'!$P20</f>
        <v>1.045916246164756</v>
      </c>
      <c r="C20" s="57">
        <f>'Data General'!D20/'Data General'!$P20</f>
        <v>1.045916246164756</v>
      </c>
      <c r="D20" s="57">
        <f>'Data General'!E20/'Data General'!$P20</f>
        <v>0.91674558976340847</v>
      </c>
      <c r="E20" s="57">
        <f>'Data General'!F20/'Data General'!$P20</f>
        <v>0.99996784999999999</v>
      </c>
      <c r="F20" s="57">
        <f>'Data General'!G20/'Data General'!$P20</f>
        <v>0.92050260409787443</v>
      </c>
      <c r="G20" s="57">
        <f>'Data General'!H20/'Data General'!$P20</f>
        <v>0.83158161043944678</v>
      </c>
      <c r="H20" s="57">
        <f>'Data General'!I20/'Data General'!$P20</f>
        <v>0.91115307784892696</v>
      </c>
      <c r="I20" s="57">
        <f>'Data General'!J20/'Data General'!$P20</f>
        <v>0.91115216669676047</v>
      </c>
      <c r="J20" s="57">
        <f>'Data General'!K20/'Data General'!$P20</f>
        <v>0.92049984259834661</v>
      </c>
      <c r="K20" s="57">
        <f>'Data General'!L20/'Data General'!$P20</f>
        <v>0.92627982872961945</v>
      </c>
      <c r="L20" s="57">
        <f>'Data General'!M20/'Data General'!$P20</f>
        <v>0.92503565577260538</v>
      </c>
      <c r="M20" s="57">
        <f>'Data General'!N20/'Data General'!$P20</f>
        <v>0.87639569471587431</v>
      </c>
      <c r="N20" s="57">
        <f>'Data General'!O20/'Data General'!$P20</f>
        <v>0.91606114217191836</v>
      </c>
      <c r="O20" s="57">
        <f>'Data General'!P20/'Data General'!$P20</f>
        <v>1</v>
      </c>
      <c r="P20" s="57">
        <f>'Data General'!Q20/'Data General'!$P20</f>
        <v>1.639730592893313</v>
      </c>
      <c r="Q20" s="57">
        <f>'Data General'!R20/'Data General'!$P20</f>
        <v>2.3947871534291152</v>
      </c>
      <c r="R20" s="57">
        <f>'Data General'!S20/'Data General'!$P20</f>
        <v>2.8834622337947047</v>
      </c>
      <c r="S20" s="57">
        <f>'Data General'!T20/'Data General'!$P20</f>
        <v>3.6152544792670636</v>
      </c>
      <c r="T20" s="57">
        <f>'Data General'!U20/'Data General'!$P20</f>
        <v>3.1377487384942677</v>
      </c>
      <c r="U20" s="57">
        <f>'Data General'!V20/'Data General'!$P20</f>
        <v>2.091832492329512</v>
      </c>
      <c r="V20" s="57">
        <f>'Data General'!W20/'Data General'!$P20</f>
        <v>1.045916246164756</v>
      </c>
      <c r="W20" s="57">
        <f>'Data General'!X20/'Data General'!$P20</f>
        <v>1.045916246164756</v>
      </c>
      <c r="X20" s="57">
        <f>'Data General'!Y20/'Data General'!$P20</f>
        <v>0</v>
      </c>
      <c r="Y20" s="57">
        <f>'Data General'!Z20/'Data General'!$P20</f>
        <v>0</v>
      </c>
      <c r="Z20" s="57">
        <f>'Data General'!AA20/'Data General'!$P20</f>
        <v>0</v>
      </c>
    </row>
    <row r="21" spans="1:26">
      <c r="A21" s="29" t="s">
        <v>0</v>
      </c>
      <c r="B21" s="57">
        <f>'Data General'!C21/'Data General'!$P21</f>
        <v>2.1264451433112108E-3</v>
      </c>
      <c r="C21" s="57">
        <f>'Data General'!D21/'Data General'!$P21</f>
        <v>1.8914169958926033E-3</v>
      </c>
      <c r="D21" s="57">
        <f>'Data General'!E21/'Data General'!$P21</f>
        <v>2.1600205929424403E-3</v>
      </c>
      <c r="E21" s="57">
        <f>'Data General'!F21/'Data General'!$P21</f>
        <v>0</v>
      </c>
      <c r="F21" s="57">
        <f>'Data General'!G21/'Data General'!$P21</f>
        <v>0</v>
      </c>
      <c r="G21" s="57">
        <f>'Data General'!H21/'Data General'!$P21</f>
        <v>0</v>
      </c>
      <c r="H21" s="57">
        <f>'Data General'!I21/'Data General'!$P21</f>
        <v>0</v>
      </c>
      <c r="I21" s="57">
        <f>'Data General'!J21/'Data General'!$P21</f>
        <v>0</v>
      </c>
      <c r="J21" s="57">
        <f>'Data General'!K21/'Data General'!$P21</f>
        <v>0</v>
      </c>
      <c r="K21" s="57">
        <f>'Data General'!L21/'Data General'!$P21</f>
        <v>8.1812178934762905E-3</v>
      </c>
      <c r="L21" s="57">
        <f>'Data General'!M21/'Data General'!$P21</f>
        <v>4.2002887488668289E-2</v>
      </c>
      <c r="M21" s="57">
        <f>'Data General'!N21/'Data General'!$P21</f>
        <v>0.13999843314568389</v>
      </c>
      <c r="N21" s="57">
        <f>'Data General'!O21/'Data General'!$P21</f>
        <v>0.40000671508992625</v>
      </c>
      <c r="O21" s="57">
        <f>'Data General'!P21/'Data General'!$P21</f>
        <v>1</v>
      </c>
      <c r="P21" s="57">
        <f>'Data General'!Q21/'Data General'!$P21</f>
        <v>2.0000111918165437</v>
      </c>
      <c r="Q21" s="57">
        <f>'Data General'!R21/'Data General'!$P21</f>
        <v>3.3333482557553915</v>
      </c>
      <c r="R21" s="57">
        <f>'Data General'!S21/'Data General'!$P21</f>
        <v>3.4831171447437632</v>
      </c>
      <c r="S21" s="57">
        <f>'Data General'!T21/'Data General'!$P21</f>
        <v>3.5343756645141071</v>
      </c>
      <c r="T21" s="57">
        <f>'Data General'!U21/'Data General'!$P21</f>
        <v>3.5142303947353697</v>
      </c>
      <c r="U21" s="57">
        <f>'Data General'!V21/'Data General'!$P21</f>
        <v>2.5741178050609395</v>
      </c>
      <c r="V21" s="57">
        <f>'Data General'!W21/'Data General'!$P21</f>
        <v>1.3989770679679019</v>
      </c>
      <c r="W21" s="57">
        <f>'Data General'!X21/'Data General'!$P21</f>
        <v>1.0967980212868351</v>
      </c>
      <c r="X21" s="57">
        <f>'Data General'!Y21/'Data General'!$P21</f>
        <v>0.5595908271871608</v>
      </c>
      <c r="Y21" s="57">
        <f>'Data General'!Z21/'Data General'!$P21</f>
        <v>1.6787724815614823E-2</v>
      </c>
      <c r="Z21" s="57">
        <f>'Data General'!AA21/'Data General'!$P21</f>
        <v>1.5948338574834083E-2</v>
      </c>
    </row>
    <row r="22" spans="1:26">
      <c r="A22" s="29" t="s">
        <v>2</v>
      </c>
      <c r="B22" s="57">
        <f>'Data General'!C22/'Data General'!$P22</f>
        <v>1.0546817260957648E-2</v>
      </c>
      <c r="C22" s="57">
        <f>'Data General'!D22/'Data General'!$P22</f>
        <v>2.3823808157480589E-3</v>
      </c>
      <c r="D22" s="57">
        <f>'Data General'!E22/'Data General'!$P22</f>
        <v>1.9099622354963148E-3</v>
      </c>
      <c r="E22" s="57">
        <f>'Data General'!F22/'Data General'!$P22</f>
        <v>1.0636663739410433E-2</v>
      </c>
      <c r="F22" s="57">
        <f>'Data General'!G22/'Data General'!$P22</f>
        <v>5.7211918859935134E-3</v>
      </c>
      <c r="G22" s="57">
        <f>'Data General'!H22/'Data General'!$P22</f>
        <v>9.1411546141963226E-3</v>
      </c>
      <c r="H22" s="57">
        <f>'Data General'!I22/'Data General'!$P22</f>
        <v>2.031689722432347E-2</v>
      </c>
      <c r="I22" s="57">
        <f>'Data General'!J22/'Data General'!$P22</f>
        <v>1.4665263902293404E-2</v>
      </c>
      <c r="J22" s="57">
        <f>'Data General'!K22/'Data General'!$P22</f>
        <v>2.1592137563653333E-3</v>
      </c>
      <c r="K22" s="57">
        <f>'Data General'!L22/'Data General'!$P22</f>
        <v>0.19853173464567159</v>
      </c>
      <c r="L22" s="57">
        <f>'Data General'!M22/'Data General'!$P22</f>
        <v>0.20287914489338701</v>
      </c>
      <c r="M22" s="57">
        <f>'Data General'!N22/'Data General'!$P22</f>
        <v>0.39475934186005396</v>
      </c>
      <c r="N22" s="57">
        <f>'Data General'!O22/'Data General'!$P22</f>
        <v>0.70871481858257035</v>
      </c>
      <c r="O22" s="57">
        <f>'Data General'!P22/'Data General'!$P22</f>
        <v>1</v>
      </c>
      <c r="P22" s="57">
        <f>'Data General'!Q22/'Data General'!$P22</f>
        <v>0.83069445531297004</v>
      </c>
      <c r="Q22" s="57">
        <f>'Data General'!R22/'Data General'!$P22</f>
        <v>0.81933612147243884</v>
      </c>
      <c r="R22" s="57">
        <f>'Data General'!S22/'Data General'!$P22</f>
        <v>0.69627832700060577</v>
      </c>
      <c r="S22" s="57">
        <f>'Data General'!T22/'Data General'!$P22</f>
        <v>0.95643025449739594</v>
      </c>
      <c r="T22" s="57">
        <f>'Data General'!U22/'Data General'!$P22</f>
        <v>0.94532986699822918</v>
      </c>
      <c r="U22" s="57">
        <f>'Data General'!V22/'Data General'!$P22</f>
        <v>0.68856857170183727</v>
      </c>
      <c r="V22" s="57">
        <f>'Data General'!W22/'Data General'!$P22</f>
        <v>9.094759052032704E-2</v>
      </c>
      <c r="W22" s="57">
        <f>'Data General'!X22/'Data General'!$P22</f>
        <v>0</v>
      </c>
      <c r="X22" s="57">
        <f>'Data General'!Y22/'Data General'!$P22</f>
        <v>0</v>
      </c>
      <c r="Y22" s="57">
        <f>'Data General'!Z22/'Data General'!$P22</f>
        <v>0</v>
      </c>
      <c r="Z22" s="57">
        <f>'Data General'!AA22/'Data General'!$P22</f>
        <v>0</v>
      </c>
    </row>
    <row r="23" spans="1:26">
      <c r="A23" s="24" t="s">
        <v>4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</row>
    <row r="24" spans="1:26">
      <c r="A24" s="29" t="s">
        <v>50</v>
      </c>
      <c r="B24" s="57">
        <f>'Data General'!C24/'Data General'!$P24</f>
        <v>1.9385711377976795</v>
      </c>
      <c r="C24" s="57">
        <f>'Data General'!D24/'Data General'!$P24</f>
        <v>2.0921229391410545</v>
      </c>
      <c r="D24" s="57">
        <f>'Data General'!E24/'Data General'!$P24</f>
        <v>1.6964787299002646</v>
      </c>
      <c r="E24" s="57">
        <f>'Data General'!F24/'Data General'!$P24</f>
        <v>1.7471605943415429</v>
      </c>
      <c r="F24" s="57">
        <f>'Data General'!G24/'Data General'!$P24</f>
        <v>1.6676979442295949</v>
      </c>
      <c r="G24" s="57">
        <f>'Data General'!H24/'Data General'!$P24</f>
        <v>1.7591288418481579</v>
      </c>
      <c r="H24" s="57">
        <f>'Data General'!I24/'Data General'!$P24</f>
        <v>2.5500915937309179</v>
      </c>
      <c r="I24" s="57">
        <f>'Data General'!J24/'Data General'!$P24</f>
        <v>3.4468552819051497</v>
      </c>
      <c r="J24" s="57">
        <f>'Data General'!K24/'Data General'!$P24</f>
        <v>2.9709749643802157</v>
      </c>
      <c r="K24" s="57">
        <f>'Data General'!L24/'Data General'!$P24</f>
        <v>3.9687360065133319</v>
      </c>
      <c r="L24" s="57">
        <f>'Data General'!M24/'Data General'!$P24</f>
        <v>2.8097699979645836</v>
      </c>
      <c r="M24" s="57">
        <f>'Data General'!N24/'Data General'!$P24</f>
        <v>0.49196010584164462</v>
      </c>
      <c r="N24" s="57">
        <f>'Data General'!O24/'Data General'!$P24</f>
        <v>0.89761856299613274</v>
      </c>
      <c r="O24" s="57">
        <f>'Data General'!P24/'Data General'!$P24</f>
        <v>1</v>
      </c>
      <c r="P24" s="57">
        <f>'Data General'!Q24/'Data General'!$P24</f>
        <v>0.72900468145735808</v>
      </c>
      <c r="Q24" s="57">
        <f>'Data General'!R24/'Data General'!$P24</f>
        <v>0.69257073071443109</v>
      </c>
      <c r="R24" s="57">
        <f>'Data General'!S24/'Data General'!$P24</f>
        <v>0.70645226948911055</v>
      </c>
      <c r="S24" s="57">
        <f>'Data General'!T24/'Data General'!$P24</f>
        <v>0.67107673519234678</v>
      </c>
      <c r="T24" s="57">
        <f>'Data General'!U24/'Data General'!$P24</f>
        <v>0.70502747811927535</v>
      </c>
      <c r="U24" s="57">
        <f>'Data General'!V24/'Data General'!$P24</f>
        <v>0.63883574190922043</v>
      </c>
      <c r="V24" s="57">
        <f>'Data General'!W24/'Data General'!$P24</f>
        <v>0.60689395481375941</v>
      </c>
      <c r="W24" s="57">
        <f>'Data General'!X24/'Data General'!$P24</f>
        <v>0.54620455933238343</v>
      </c>
      <c r="X24" s="57">
        <f>'Data General'!Y24/'Data General'!$P24</f>
        <v>0.47519796661917363</v>
      </c>
      <c r="Y24" s="57">
        <f>'Data General'!Z24/'Data General'!$P24</f>
        <v>0.38600330828475471</v>
      </c>
      <c r="Z24" s="57">
        <f>'Data General'!AA24/'Data General'!$P24</f>
        <v>0.36284310978766943</v>
      </c>
    </row>
    <row r="25" spans="1:26">
      <c r="A25" s="29" t="s">
        <v>24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</row>
    <row r="26" spans="1:26">
      <c r="A26" s="32" t="s">
        <v>10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</row>
    <row r="27" spans="1:26">
      <c r="A27" s="6" t="s">
        <v>115</v>
      </c>
      <c r="B27" s="57">
        <f>'Data General'!C27/'Data General'!$P27</f>
        <v>0.41079808658721823</v>
      </c>
      <c r="C27" s="57">
        <f>'Data General'!D27/'Data General'!$P27</f>
        <v>0.44973009191736757</v>
      </c>
      <c r="D27" s="57">
        <f>'Data General'!E27/'Data General'!$P27</f>
        <v>0.54470927259582802</v>
      </c>
      <c r="E27" s="57">
        <f>'Data General'!F27/'Data General'!$P27</f>
        <v>0.5293321947570071</v>
      </c>
      <c r="F27" s="57">
        <f>'Data General'!G27/'Data General'!$P27</f>
        <v>0.50644479542151255</v>
      </c>
      <c r="G27" s="57">
        <f>'Data General'!H27/'Data General'!$P27</f>
        <v>0.55623483892419656</v>
      </c>
      <c r="H27" s="57">
        <f>'Data General'!I27/'Data General'!$P27</f>
        <v>0.54370546138790443</v>
      </c>
      <c r="I27" s="57">
        <f>'Data General'!J27/'Data General'!$P27</f>
        <v>0.55515797746525708</v>
      </c>
      <c r="J27" s="57">
        <f>'Data General'!K27/'Data General'!$P27</f>
        <v>0.58079861557179457</v>
      </c>
      <c r="K27" s="57">
        <f>'Data General'!L27/'Data General'!$P27</f>
        <v>0.51071319715758956</v>
      </c>
      <c r="L27" s="57">
        <f>'Data General'!M27/'Data General'!$P27</f>
        <v>0.58834042424563016</v>
      </c>
      <c r="M27" s="57">
        <f>'Data General'!N27/'Data General'!$P27</f>
        <v>0.75105104197366668</v>
      </c>
      <c r="N27" s="57">
        <f>'Data General'!O27/'Data General'!$P27</f>
        <v>0.85717416439329253</v>
      </c>
      <c r="O27" s="57">
        <f>'Data General'!P27/'Data General'!$P27</f>
        <v>1</v>
      </c>
      <c r="P27" s="57">
        <f>'Data General'!Q27/'Data General'!$P27</f>
        <v>0.9345973545733236</v>
      </c>
      <c r="Q27" s="57">
        <f>'Data General'!R27/'Data General'!$P27</f>
        <v>0.96035512497890363</v>
      </c>
      <c r="R27" s="57">
        <f>'Data General'!S27/'Data General'!$P27</f>
        <v>0.85071551461382866</v>
      </c>
      <c r="S27" s="57">
        <f>'Data General'!T27/'Data General'!$P27</f>
        <v>1.0350565635650537</v>
      </c>
      <c r="T27" s="57">
        <f>'Data General'!U27/'Data General'!$P27</f>
        <v>1.0348597687077914</v>
      </c>
      <c r="U27" s="57">
        <f>'Data General'!V27/'Data General'!$P27</f>
        <v>0.87002364687004863</v>
      </c>
      <c r="V27" s="57">
        <f>'Data General'!W27/'Data General'!$P27</f>
        <v>0.52162137303757161</v>
      </c>
      <c r="W27" s="57">
        <f>'Data General'!X27/'Data General'!$P27</f>
        <v>0.44242814396315239</v>
      </c>
      <c r="X27" s="57">
        <f>'Data General'!Y27/'Data General'!$P27</f>
        <v>0.36402723441825546</v>
      </c>
      <c r="Y27" s="57">
        <f>'Data General'!Z27/'Data General'!$P27</f>
        <v>0.34403256064732601</v>
      </c>
      <c r="Z27" s="57">
        <f>'Data General'!AA27/'Data General'!$P27</f>
        <v>0.33685560552812305</v>
      </c>
    </row>
    <row r="28" spans="1:26">
      <c r="A28" s="7" t="s">
        <v>78</v>
      </c>
      <c r="B28" s="57">
        <f>'Data General'!C28/'Data General'!$P28</f>
        <v>1.024896876841485</v>
      </c>
      <c r="C28" s="57">
        <f>'Data General'!D28/'Data General'!$P28</f>
        <v>0.98571007660577492</v>
      </c>
      <c r="D28" s="57">
        <f>'Data General'!E28/'Data General'!$P28</f>
        <v>1.3204183853859752</v>
      </c>
      <c r="E28" s="57">
        <f>'Data General'!F28/'Data General'!$P28</f>
        <v>1.3266057748968769</v>
      </c>
      <c r="F28" s="57">
        <f>'Data General'!G28/'Data General'!$P28</f>
        <v>1.1238951090159104</v>
      </c>
      <c r="G28" s="57">
        <f>'Data General'!H28/'Data General'!$P28</f>
        <v>1.4332645845609899</v>
      </c>
      <c r="H28" s="57">
        <f>'Data General'!I28/'Data General'!$P28</f>
        <v>0.9569829110194461</v>
      </c>
      <c r="I28" s="57">
        <f>'Data General'!J28/'Data General'!$P28</f>
        <v>1.0129640542133176</v>
      </c>
      <c r="J28" s="57">
        <f>'Data General'!K28/'Data General'!$P28</f>
        <v>1.0671773718326458</v>
      </c>
      <c r="K28" s="57">
        <f>'Data General'!L28/'Data General'!$P28</f>
        <v>1.0975250441956395</v>
      </c>
      <c r="L28" s="57">
        <f>'Data General'!M28/'Data General'!$P28</f>
        <v>1.1518856806128461</v>
      </c>
      <c r="M28" s="57">
        <f>'Data General'!N28/'Data General'!$P28</f>
        <v>1.0013258691809075</v>
      </c>
      <c r="N28" s="57">
        <f>'Data General'!O28/'Data General'!$P28</f>
        <v>0.9899823217442546</v>
      </c>
      <c r="O28" s="57">
        <f>'Data General'!P28/'Data General'!$P28</f>
        <v>1</v>
      </c>
      <c r="P28" s="57">
        <f>'Data General'!Q28/'Data General'!$P28</f>
        <v>1.6683853859752504</v>
      </c>
      <c r="Q28" s="57">
        <f>'Data General'!R28/'Data General'!$P28</f>
        <v>1.6664702416028285</v>
      </c>
      <c r="R28" s="57">
        <f>'Data General'!S28/'Data General'!$P28</f>
        <v>0.83397171479080734</v>
      </c>
      <c r="S28" s="57">
        <f>'Data General'!T28/'Data General'!$P28</f>
        <v>0.84340011785503832</v>
      </c>
      <c r="T28" s="57">
        <f>'Data General'!U28/'Data General'!$P28</f>
        <v>0.76749410724808487</v>
      </c>
      <c r="U28" s="57">
        <f>'Data General'!V28/'Data General'!$P28</f>
        <v>0.69074469652327641</v>
      </c>
      <c r="V28" s="57">
        <f>'Data General'!W28/'Data General'!$P28</f>
        <v>0.62167022687094886</v>
      </c>
      <c r="W28" s="57">
        <f>'Data General'!X28/'Data General'!$P28</f>
        <v>0.5532865019151445</v>
      </c>
      <c r="X28" s="57">
        <f>'Data General'!Y28/'Data General'!$P28</f>
        <v>0.4426292015321156</v>
      </c>
      <c r="Y28" s="57">
        <f>'Data General'!Z28/'Data General'!$P28</f>
        <v>0.38508740533294056</v>
      </c>
      <c r="Z28" s="57">
        <f>'Data General'!AA28/'Data General'!$P28</f>
        <v>0.3427277907463171</v>
      </c>
    </row>
    <row r="29" spans="1:26">
      <c r="A29" s="7" t="s">
        <v>79</v>
      </c>
      <c r="B29" s="57">
        <f>'Data General'!C29/'Data General'!$P29</f>
        <v>0.40550263851237189</v>
      </c>
      <c r="C29" s="57">
        <f>'Data General'!D29/'Data General'!$P29</f>
        <v>0.44510827174263767</v>
      </c>
      <c r="D29" s="57">
        <f>'Data General'!E29/'Data General'!$P29</f>
        <v>0.53802023918108299</v>
      </c>
      <c r="E29" s="57">
        <f>'Data General'!F29/'Data General'!$P29</f>
        <v>0.52245720833449782</v>
      </c>
      <c r="F29" s="57">
        <f>'Data General'!G29/'Data General'!$P29</f>
        <v>0.50112044675591283</v>
      </c>
      <c r="G29" s="57">
        <f>'Data General'!H29/'Data General'!$P29</f>
        <v>0.54867210544902989</v>
      </c>
      <c r="H29" s="57">
        <f>'Data General'!I29/'Data General'!$P29</f>
        <v>0.54014172000010163</v>
      </c>
      <c r="I29" s="57">
        <f>'Data General'!J29/'Data General'!$P29</f>
        <v>0.55121026034507725</v>
      </c>
      <c r="J29" s="57">
        <f>'Data General'!K29/'Data General'!$P29</f>
        <v>0.57660451278350988</v>
      </c>
      <c r="K29" s="57">
        <f>'Data General'!L29/'Data General'!$P29</f>
        <v>0.50565304769139696</v>
      </c>
      <c r="L29" s="57">
        <f>'Data General'!M29/'Data General'!$P29</f>
        <v>0.58348090540228104</v>
      </c>
      <c r="M29" s="57">
        <f>'Data General'!N29/'Data General'!$P29</f>
        <v>0.74889289189594332</v>
      </c>
      <c r="N29" s="57">
        <f>'Data General'!O29/'Data General'!$P29</f>
        <v>0.85602894360417991</v>
      </c>
      <c r="O29" s="57">
        <f>'Data General'!P29/'Data General'!$P29</f>
        <v>1</v>
      </c>
      <c r="P29" s="57">
        <f>'Data General'!Q29/'Data General'!$P29</f>
        <v>0.92826981170904965</v>
      </c>
      <c r="Q29" s="57">
        <f>'Data General'!R29/'Data General'!$P29</f>
        <v>0.95426620900270076</v>
      </c>
      <c r="R29" s="57">
        <f>'Data General'!S29/'Data General'!$P29</f>
        <v>0.85085989842299026</v>
      </c>
      <c r="S29" s="57">
        <f>'Data General'!T29/'Data General'!$P29</f>
        <v>1.0367092402557971</v>
      </c>
      <c r="T29" s="57">
        <f>'Data General'!U29/'Data General'!$P29</f>
        <v>1.0371652951144965</v>
      </c>
      <c r="U29" s="57">
        <f>'Data General'!V29/'Data General'!$P29</f>
        <v>0.87156959092260278</v>
      </c>
      <c r="V29" s="57">
        <f>'Data General'!W29/'Data General'!$P29</f>
        <v>0.52075863968126068</v>
      </c>
      <c r="W29" s="57">
        <f>'Data General'!X29/'Data General'!$P29</f>
        <v>0.44147219894662754</v>
      </c>
      <c r="X29" s="57">
        <f>'Data General'!Y29/'Data General'!$P29</f>
        <v>0.36334944015772636</v>
      </c>
      <c r="Y29" s="57">
        <f>'Data General'!Z29/'Data General'!$P29</f>
        <v>0.34367853976061563</v>
      </c>
      <c r="Z29" s="57">
        <f>'Data General'!AA29/'Data General'!$P29</f>
        <v>0.3368049689654033</v>
      </c>
    </row>
    <row r="30" spans="1:26">
      <c r="A30" s="8" t="s">
        <v>80</v>
      </c>
      <c r="B30" s="57">
        <f>'Data General'!C30/'Data General'!$P30</f>
        <v>0.41517902986984534</v>
      </c>
      <c r="C30" s="57">
        <f>'Data General'!D30/'Data General'!$P30</f>
        <v>0.45629308558750181</v>
      </c>
      <c r="D30" s="57">
        <f>'Data General'!E30/'Data General'!$P30</f>
        <v>0.55834890574323459</v>
      </c>
      <c r="E30" s="57">
        <f>'Data General'!F30/'Data General'!$P30</f>
        <v>0.52236133188750589</v>
      </c>
      <c r="F30" s="57">
        <f>'Data General'!G30/'Data General'!$P30</f>
        <v>0.49468635309925651</v>
      </c>
      <c r="G30" s="57">
        <f>'Data General'!H30/'Data General'!$P30</f>
        <v>0.55204338929181196</v>
      </c>
      <c r="H30" s="57">
        <f>'Data General'!I30/'Data General'!$P30</f>
        <v>0.53662460712917226</v>
      </c>
      <c r="I30" s="57">
        <f>'Data General'!J30/'Data General'!$P30</f>
        <v>0.5534809693888898</v>
      </c>
      <c r="J30" s="57">
        <f>'Data General'!K30/'Data General'!$P30</f>
        <v>0.59280120726519359</v>
      </c>
      <c r="K30" s="57">
        <f>'Data General'!L30/'Data General'!$P30</f>
        <v>0.51347003315299</v>
      </c>
      <c r="L30" s="57">
        <f>'Data General'!M30/'Data General'!$P30</f>
        <v>0.59409018618987652</v>
      </c>
      <c r="M30" s="57">
        <f>'Data General'!N30/'Data General'!$P30</f>
        <v>0.76789137700697252</v>
      </c>
      <c r="N30" s="57">
        <f>'Data General'!O30/'Data General'!$P30</f>
        <v>0.86175461796388364</v>
      </c>
      <c r="O30" s="57">
        <f>'Data General'!P30/'Data General'!$P30</f>
        <v>1</v>
      </c>
      <c r="P30" s="57">
        <f>'Data General'!Q30/'Data General'!$P30</f>
        <v>0.92733066903589467</v>
      </c>
      <c r="Q30" s="57">
        <f>'Data General'!R30/'Data General'!$P30</f>
        <v>0.96619597077114683</v>
      </c>
      <c r="R30" s="57">
        <f>'Data General'!S30/'Data General'!$P30</f>
        <v>0.81839855064763134</v>
      </c>
      <c r="S30" s="57">
        <f>'Data General'!T30/'Data General'!$P30</f>
        <v>1.0233984995153065</v>
      </c>
      <c r="T30" s="57">
        <f>'Data General'!U30/'Data General'!$P30</f>
        <v>1.0429605412755563</v>
      </c>
      <c r="U30" s="57">
        <f>'Data General'!V30/'Data General'!$P30</f>
        <v>0.8708095893429616</v>
      </c>
      <c r="V30" s="57">
        <f>'Data General'!W30/'Data General'!$P30</f>
        <v>0.50975946745636458</v>
      </c>
      <c r="W30" s="57">
        <f>'Data General'!X30/'Data General'!$P30</f>
        <v>0.39797840562135162</v>
      </c>
      <c r="X30" s="57">
        <f>'Data General'!Y30/'Data General'!$P30</f>
        <v>0.30046703351797255</v>
      </c>
      <c r="Y30" s="57">
        <f>'Data General'!Z30/'Data General'!$P30</f>
        <v>0.27597976760988252</v>
      </c>
      <c r="Z30" s="57">
        <f>'Data General'!AA30/'Data General'!$P30</f>
        <v>0.23657272750672204</v>
      </c>
    </row>
    <row r="31" spans="1:26">
      <c r="A31" s="8" t="s">
        <v>81</v>
      </c>
      <c r="B31" s="57">
        <f>'Data General'!C31/'Data General'!$P31</f>
        <v>0.36906913800416002</v>
      </c>
      <c r="C31" s="57">
        <f>'Data General'!D31/'Data General'!$P31</f>
        <v>0.40299526640347422</v>
      </c>
      <c r="D31" s="57">
        <f>'Data General'!E31/'Data General'!$P31</f>
        <v>0.46147884516735332</v>
      </c>
      <c r="E31" s="57">
        <f>'Data General'!F31/'Data General'!$P31</f>
        <v>0.52281820185482586</v>
      </c>
      <c r="F31" s="57">
        <f>'Data General'!G31/'Data General'!$P31</f>
        <v>0.52534606412189744</v>
      </c>
      <c r="G31" s="57">
        <f>'Data General'!H31/'Data General'!$P31</f>
        <v>0.53597856432799351</v>
      </c>
      <c r="H31" s="57">
        <f>'Data General'!I31/'Data General'!$P31</f>
        <v>0.5533843358510484</v>
      </c>
      <c r="I31" s="57">
        <f>'Data General'!J31/'Data General'!$P31</f>
        <v>0.54266059797142263</v>
      </c>
      <c r="J31" s="57">
        <f>'Data General'!K31/'Data General'!$P31</f>
        <v>0.51562079945178085</v>
      </c>
      <c r="K31" s="57">
        <f>'Data General'!L31/'Data General'!$P31</f>
        <v>0.47622057299434206</v>
      </c>
      <c r="L31" s="57">
        <f>'Data General'!M31/'Data General'!$P31</f>
        <v>0.54353489426166179</v>
      </c>
      <c r="M31" s="57">
        <f>'Data General'!N31/'Data General'!$P31</f>
        <v>0.67735989045183087</v>
      </c>
      <c r="N31" s="57">
        <f>'Data General'!O31/'Data General'!$P31</f>
        <v>0.83447066304404027</v>
      </c>
      <c r="O31" s="57">
        <f>'Data General'!P31/'Data General'!$P31</f>
        <v>1</v>
      </c>
      <c r="P31" s="57">
        <f>'Data General'!Q31/'Data General'!$P31</f>
        <v>0.93180586702095602</v>
      </c>
      <c r="Q31" s="57">
        <f>'Data General'!R31/'Data General'!$P31</f>
        <v>0.90934832945478028</v>
      </c>
      <c r="R31" s="57">
        <f>'Data General'!S31/'Data General'!$P31</f>
        <v>0.97308320326662479</v>
      </c>
      <c r="S31" s="57">
        <f>'Data General'!T31/'Data General'!$P31</f>
        <v>1.0868267749459166</v>
      </c>
      <c r="T31" s="57">
        <f>'Data General'!U31/'Data General'!$P31</f>
        <v>1.0153450631546641</v>
      </c>
      <c r="U31" s="57">
        <f>'Data General'!V31/'Data General'!$P31</f>
        <v>0.87443114508212072</v>
      </c>
      <c r="V31" s="57">
        <f>'Data General'!W31/'Data General'!$P31</f>
        <v>0.56217266811823152</v>
      </c>
      <c r="W31" s="57">
        <f>'Data General'!X31/'Data General'!$P31</f>
        <v>0.60523481278475466</v>
      </c>
      <c r="X31" s="57">
        <f>'Data General'!Y31/'Data General'!$P31</f>
        <v>0.60011396420703778</v>
      </c>
      <c r="Y31" s="57">
        <f>'Data General'!Z31/'Data General'!$P31</f>
        <v>0.59857761922520314</v>
      </c>
      <c r="Z31" s="57">
        <f>'Data General'!AA31/'Data General'!$P31</f>
        <v>0.71419890490864835</v>
      </c>
    </row>
    <row r="32" spans="1:26">
      <c r="A32" s="9" t="s">
        <v>30</v>
      </c>
      <c r="B32" s="57">
        <f>'Data General'!C32/'Data General'!$P32</f>
        <v>0.62165713987711646</v>
      </c>
      <c r="C32" s="57">
        <f>'Data General'!D32/'Data General'!$P32</f>
        <v>0.61604357019682254</v>
      </c>
      <c r="D32" s="57">
        <f>'Data General'!E32/'Data General'!$P32</f>
        <v>0.59098092113174572</v>
      </c>
      <c r="E32" s="57">
        <f>'Data General'!F32/'Data General'!$P32</f>
        <v>0.52892400071051482</v>
      </c>
      <c r="F32" s="57">
        <f>'Data General'!G32/'Data General'!$P32</f>
        <v>0.5682724935052671</v>
      </c>
      <c r="G32" s="57">
        <f>'Data General'!H32/'Data General'!$P32</f>
        <v>0.39156285774050076</v>
      </c>
      <c r="H32" s="57">
        <f>'Data General'!I32/'Data General'!$P32</f>
        <v>0.43130073118131762</v>
      </c>
      <c r="I32" s="57">
        <f>'Data General'!J32/'Data General'!$P32</f>
        <v>0.41593416783224485</v>
      </c>
      <c r="J32" s="57">
        <f>'Data General'!K32/'Data General'!$P32</f>
        <v>0.42269735333316144</v>
      </c>
      <c r="K32" s="57">
        <f>'Data General'!L32/'Data General'!$P32</f>
        <v>0.6616244727717745</v>
      </c>
      <c r="L32" s="57">
        <f>'Data General'!M32/'Data General'!$P32</f>
        <v>0.44806318153200242</v>
      </c>
      <c r="M32" s="57">
        <f>'Data General'!N32/'Data General'!$P32</f>
        <v>0.65864654004591894</v>
      </c>
      <c r="N32" s="57">
        <f>'Data General'!O32/'Data General'!$P32</f>
        <v>0.88769663624533701</v>
      </c>
      <c r="O32" s="57">
        <f>'Data General'!P32/'Data General'!$P32</f>
        <v>1</v>
      </c>
      <c r="P32" s="57">
        <f>'Data General'!Q32/'Data General'!$P32</f>
        <v>0.80203082346637888</v>
      </c>
      <c r="Q32" s="57">
        <f>'Data General'!R32/'Data General'!$P32</f>
        <v>0.86484640779770794</v>
      </c>
      <c r="R32" s="57">
        <f>'Data General'!S32/'Data General'!$P32</f>
        <v>0.86466482152599566</v>
      </c>
      <c r="S32" s="57">
        <f>'Data General'!T32/'Data General'!$P32</f>
        <v>0.87725300719440547</v>
      </c>
      <c r="T32" s="57">
        <f>'Data General'!U32/'Data General'!$P32</f>
        <v>0.83670036223682964</v>
      </c>
      <c r="U32" s="57">
        <f>'Data General'!V32/'Data General'!$P32</f>
        <v>0.87561905400856777</v>
      </c>
      <c r="V32" s="57">
        <f>'Data General'!W32/'Data General'!$P32</f>
        <v>0.64784578095325507</v>
      </c>
      <c r="W32" s="57">
        <f>'Data General'!X32/'Data General'!$P32</f>
        <v>0.5383085592592034</v>
      </c>
      <c r="X32" s="57">
        <f>'Data General'!Y32/'Data General'!$P32</f>
        <v>0.38789087956949114</v>
      </c>
      <c r="Y32" s="57">
        <f>'Data General'!Z32/'Data General'!$P32</f>
        <v>0.21524512998668258</v>
      </c>
      <c r="Z32" s="57">
        <f>'Data General'!AA32/'Data General'!$P32</f>
        <v>0.15871811250517048</v>
      </c>
    </row>
    <row r="33" spans="1:26">
      <c r="A33" s="7" t="s">
        <v>11</v>
      </c>
      <c r="B33" s="57">
        <f>'Data General'!C33/'Data General'!$P33</f>
        <v>8.4061882317165881E-2</v>
      </c>
      <c r="C33" s="57">
        <f>'Data General'!D33/'Data General'!$P33</f>
        <v>8.4784096092443362E-2</v>
      </c>
      <c r="D33" s="57">
        <f>'Data General'!E33/'Data General'!$P33</f>
        <v>8.2541432263950124E-2</v>
      </c>
      <c r="E33" s="57">
        <f>'Data General'!F33/'Data General'!$P33</f>
        <v>8.6228523642998323E-2</v>
      </c>
      <c r="F33" s="57">
        <f>'Data General'!G33/'Data General'!$P33</f>
        <v>9.2842481374486849E-2</v>
      </c>
      <c r="G33" s="57">
        <f>'Data General'!H33/'Data General'!$P33</f>
        <v>9.0647331610156603E-2</v>
      </c>
      <c r="H33" s="57">
        <f>'Data General'!I33/'Data General'!$P33</f>
        <v>9.5389235213623233E-2</v>
      </c>
      <c r="I33" s="57">
        <f>'Data General'!J33/'Data General'!$P33</f>
        <v>9.4581496122852368E-2</v>
      </c>
      <c r="J33" s="57">
        <f>'Data General'!K33/'Data General'!$P33</f>
        <v>0.10216474076326593</v>
      </c>
      <c r="K33" s="57">
        <f>'Data General'!L33/'Data General'!$P33</f>
        <v>0.24491599513455983</v>
      </c>
      <c r="L33" s="57">
        <f>'Data General'!M33/'Data General'!$P33</f>
        <v>0.10413182301961381</v>
      </c>
      <c r="M33" s="57">
        <f>'Data General'!N33/'Data General'!$P33</f>
        <v>0.47732628858142012</v>
      </c>
      <c r="N33" s="57">
        <f>'Data General'!O33/'Data General'!$P33</f>
        <v>0.84811654249657897</v>
      </c>
      <c r="O33" s="57">
        <f>'Data General'!P33/'Data General'!$P33</f>
        <v>1</v>
      </c>
      <c r="P33" s="57">
        <f>'Data General'!Q33/'Data General'!$P33</f>
        <v>0.63943477269271709</v>
      </c>
      <c r="Q33" s="57">
        <f>'Data General'!R33/'Data General'!$P33</f>
        <v>0.46828911357761899</v>
      </c>
      <c r="R33" s="57">
        <f>'Data General'!S33/'Data General'!$P33</f>
        <v>0.36875665196898283</v>
      </c>
      <c r="S33" s="57">
        <f>'Data General'!T33/'Data General'!$P33</f>
        <v>0.18784210126197354</v>
      </c>
      <c r="T33" s="57">
        <f>'Data General'!U33/'Data General'!$P33</f>
        <v>0.1581458111601034</v>
      </c>
      <c r="U33" s="57">
        <f>'Data General'!V33/'Data General'!$P33</f>
        <v>0.14391268815569411</v>
      </c>
      <c r="V33" s="57">
        <f>'Data General'!W33/'Data General'!$P33</f>
        <v>0.12952141934012468</v>
      </c>
      <c r="W33" s="57">
        <f>'Data General'!X33/'Data General'!$P33</f>
        <v>0.11527406321271097</v>
      </c>
      <c r="X33" s="57">
        <f>'Data General'!Y33/'Data General'!$P33</f>
        <v>0.10374665689143987</v>
      </c>
      <c r="Y33" s="57">
        <f>'Data General'!Z33/'Data General'!$P33</f>
        <v>9.0259591495552696E-2</v>
      </c>
      <c r="Z33" s="57">
        <f>'Data General'!AA33/'Data General'!$P33</f>
        <v>8.0331036431041891E-2</v>
      </c>
    </row>
    <row r="34" spans="1:26">
      <c r="A34" s="7" t="s">
        <v>12</v>
      </c>
      <c r="B34" s="57">
        <f>'Data General'!C34/'Data General'!$P34</f>
        <v>1.0968704141191419</v>
      </c>
      <c r="C34" s="57">
        <f>'Data General'!D34/'Data General'!$P34</f>
        <v>1.0856562585734215</v>
      </c>
      <c r="D34" s="57">
        <f>'Data General'!E34/'Data General'!$P34</f>
        <v>1.0404216311474266</v>
      </c>
      <c r="E34" s="57">
        <f>'Data General'!F34/'Data General'!$P34</f>
        <v>0.92024956430317684</v>
      </c>
      <c r="F34" s="57">
        <f>'Data General'!G34/'Data General'!$P34</f>
        <v>0.98853411144262227</v>
      </c>
      <c r="G34" s="57">
        <f>'Data General'!H34/'Data General'!$P34</f>
        <v>0.65756046547928537</v>
      </c>
      <c r="H34" s="57">
        <f>'Data General'!I34/'Data General'!$P34</f>
        <v>0.728233413546998</v>
      </c>
      <c r="I34" s="57">
        <f>'Data General'!J34/'Data General'!$P34</f>
        <v>0.69999741646016522</v>
      </c>
      <c r="J34" s="57">
        <f>'Data General'!K34/'Data General'!$P34</f>
        <v>0.70603570161407858</v>
      </c>
      <c r="K34" s="57">
        <f>'Data General'!L34/'Data General'!$P34</f>
        <v>1.0299785407767503</v>
      </c>
      <c r="L34" s="57">
        <f>'Data General'!M34/'Data General'!$P34</f>
        <v>0.75208511010147794</v>
      </c>
      <c r="M34" s="57">
        <f>'Data General'!N34/'Data General'!$P34</f>
        <v>0.81892658190477585</v>
      </c>
      <c r="N34" s="57">
        <f>'Data General'!O34/'Data General'!$P34</f>
        <v>0.92268389790855232</v>
      </c>
      <c r="O34" s="57">
        <f>'Data General'!P34/'Data General'!$P34</f>
        <v>1</v>
      </c>
      <c r="P34" s="57">
        <f>'Data General'!Q34/'Data General'!$P34</f>
        <v>0.94575940101685674</v>
      </c>
      <c r="Q34" s="57">
        <f>'Data General'!R34/'Data General'!$P34</f>
        <v>1.2153876143295967</v>
      </c>
      <c r="R34" s="57">
        <f>'Data General'!S34/'Data General'!$P34</f>
        <v>1.3030283332284356</v>
      </c>
      <c r="S34" s="57">
        <f>'Data General'!T34/'Data General'!$P34</f>
        <v>1.48666540304274</v>
      </c>
      <c r="T34" s="57">
        <f>'Data General'!U34/'Data General'!$P34</f>
        <v>1.4365161631287104</v>
      </c>
      <c r="U34" s="57">
        <f>'Data General'!V34/'Data General'!$P34</f>
        <v>1.5224189894821454</v>
      </c>
      <c r="V34" s="57">
        <f>'Data General'!W34/'Data General'!$P34</f>
        <v>1.1060243335683981</v>
      </c>
      <c r="W34" s="57">
        <f>'Data General'!X34/'Data General'!$P34</f>
        <v>0.91225458120892366</v>
      </c>
      <c r="X34" s="57">
        <f>'Data General'!Y34/'Data General'!$P34</f>
        <v>0.63906330811483403</v>
      </c>
      <c r="Y34" s="57">
        <f>'Data General'!Z34/'Data General'!$P34</f>
        <v>0.32572747919648576</v>
      </c>
      <c r="Z34" s="57">
        <f>'Data General'!AA34/'Data General'!$P34</f>
        <v>0.22800923543754001</v>
      </c>
    </row>
    <row r="35" spans="1:26">
      <c r="A35" s="9" t="s">
        <v>31</v>
      </c>
      <c r="B35" s="57">
        <f>'Data General'!C35/'Data General'!$P35</f>
        <v>1.024896876841485</v>
      </c>
      <c r="C35" s="57">
        <f>'Data General'!D35/'Data General'!$P35</f>
        <v>0.98571007660577492</v>
      </c>
      <c r="D35" s="57">
        <f>'Data General'!E35/'Data General'!$P35</f>
        <v>1.3204183853859752</v>
      </c>
      <c r="E35" s="57">
        <f>'Data General'!F35/'Data General'!$P35</f>
        <v>1.3266057748968769</v>
      </c>
      <c r="F35" s="57">
        <f>'Data General'!G35/'Data General'!$P35</f>
        <v>1.1238951090159104</v>
      </c>
      <c r="G35" s="57">
        <f>'Data General'!H35/'Data General'!$P35</f>
        <v>1.4332645845609899</v>
      </c>
      <c r="H35" s="57">
        <f>'Data General'!I35/'Data General'!$P35</f>
        <v>0.9569829110194461</v>
      </c>
      <c r="I35" s="57">
        <f>'Data General'!J35/'Data General'!$P35</f>
        <v>1.0129640542133176</v>
      </c>
      <c r="J35" s="57">
        <f>'Data General'!K35/'Data General'!$P35</f>
        <v>1.0671773718326458</v>
      </c>
      <c r="K35" s="57">
        <f>'Data General'!L35/'Data General'!$P35</f>
        <v>1.0975250441956395</v>
      </c>
      <c r="L35" s="57">
        <f>'Data General'!M35/'Data General'!$P35</f>
        <v>1.1518856806128461</v>
      </c>
      <c r="M35" s="57">
        <f>'Data General'!N35/'Data General'!$P35</f>
        <v>1.0013258691809075</v>
      </c>
      <c r="N35" s="57">
        <f>'Data General'!O35/'Data General'!$P35</f>
        <v>0.9899823217442546</v>
      </c>
      <c r="O35" s="57">
        <f>'Data General'!P35/'Data General'!$P35</f>
        <v>1</v>
      </c>
      <c r="P35" s="57">
        <f>'Data General'!Q35/'Data General'!$P35</f>
        <v>1.6683853859752504</v>
      </c>
      <c r="Q35" s="57">
        <f>'Data General'!R35/'Data General'!$P35</f>
        <v>1.6664702416028285</v>
      </c>
      <c r="R35" s="57">
        <f>'Data General'!S35/'Data General'!$P35</f>
        <v>0.83397171479080734</v>
      </c>
      <c r="S35" s="57">
        <f>'Data General'!T35/'Data General'!$P35</f>
        <v>0.84340011785503832</v>
      </c>
      <c r="T35" s="57">
        <f>'Data General'!U35/'Data General'!$P35</f>
        <v>1.8606364172068357</v>
      </c>
      <c r="U35" s="57">
        <f>'Data General'!V35/'Data General'!$P35</f>
        <v>1.7862109605185621</v>
      </c>
      <c r="V35" s="57">
        <f>'Data General'!W35/'Data General'!$P35</f>
        <v>1.6075898644667059</v>
      </c>
      <c r="W35" s="57">
        <f>'Data General'!X35/'Data General'!$P35</f>
        <v>1.4629067766647024</v>
      </c>
      <c r="X35" s="57">
        <f>'Data General'!Y35/'Data General'!$P35</f>
        <v>1.1849544890984089</v>
      </c>
      <c r="Y35" s="57">
        <f>'Data General'!Z35/'Data General'!$P35</f>
        <v>0.94796359127872731</v>
      </c>
      <c r="Z35" s="57">
        <f>'Data General'!AA35/'Data General'!$P35</f>
        <v>0.56877815476723637</v>
      </c>
    </row>
    <row r="36" spans="1:26">
      <c r="A36" s="9" t="s">
        <v>32</v>
      </c>
      <c r="B36" s="57">
        <f>'Data General'!C36/'Data General'!$P36</f>
        <v>0.41193660264501109</v>
      </c>
      <c r="C36" s="57">
        <f>'Data General'!D36/'Data General'!$P36</f>
        <v>0.440585337325896</v>
      </c>
      <c r="D36" s="57">
        <f>'Data General'!E36/'Data General'!$P36</f>
        <v>0.44257483278984633</v>
      </c>
      <c r="E36" s="57">
        <f>'Data General'!F36/'Data General'!$P36</f>
        <v>0.47752517868445304</v>
      </c>
      <c r="F36" s="57">
        <f>'Data General'!G36/'Data General'!$P36</f>
        <v>0.56918077203528161</v>
      </c>
      <c r="G36" s="57">
        <f>'Data General'!H36/'Data General'!$P36</f>
        <v>0.61498543504251046</v>
      </c>
      <c r="H36" s="57">
        <f>'Data General'!I36/'Data General'!$P36</f>
        <v>0.77123022996716872</v>
      </c>
      <c r="I36" s="57">
        <f>'Data General'!J36/'Data General'!$P36</f>
        <v>0.80170189770106859</v>
      </c>
      <c r="J36" s="57">
        <f>'Data General'!K36/'Data General'!$P36</f>
        <v>0.79668374239827666</v>
      </c>
      <c r="K36" s="57">
        <f>'Data General'!L36/'Data General'!$P36</f>
        <v>0.80824687510410154</v>
      </c>
      <c r="L36" s="57">
        <f>'Data General'!M36/'Data General'!$P36</f>
        <v>0.9088514966557969</v>
      </c>
      <c r="M36" s="57">
        <f>'Data General'!N36/'Data General'!$P36</f>
        <v>0.93146234394027438</v>
      </c>
      <c r="N36" s="57">
        <f>'Data General'!O36/'Data General'!$P36</f>
        <v>0.99059014912887855</v>
      </c>
      <c r="O36" s="57">
        <f>'Data General'!P36/'Data General'!$P36</f>
        <v>1</v>
      </c>
      <c r="P36" s="57">
        <f>'Data General'!Q36/'Data General'!$P36</f>
        <v>0.99172740025687622</v>
      </c>
      <c r="Q36" s="57">
        <f>'Data General'!R36/'Data General'!$P36</f>
        <v>1.0214782228901169</v>
      </c>
      <c r="R36" s="57">
        <f>'Data General'!S36/'Data General'!$P36</f>
        <v>1.0256737449522335</v>
      </c>
      <c r="S36" s="57">
        <f>'Data General'!T36/'Data General'!$P36</f>
        <v>1.0587132498547205</v>
      </c>
      <c r="T36" s="57">
        <f>'Data General'!U36/'Data General'!$P36</f>
        <v>1.0910615207518257</v>
      </c>
      <c r="U36" s="57">
        <f>'Data General'!V36/'Data General'!$P36</f>
        <v>1.2942409821260024</v>
      </c>
      <c r="V36" s="57">
        <f>'Data General'!W36/'Data General'!$P36</f>
        <v>0.93554126158071438</v>
      </c>
      <c r="W36" s="57">
        <f>'Data General'!X36/'Data General'!$P36</f>
        <v>0.83672162155909813</v>
      </c>
      <c r="X36" s="57">
        <f>'Data General'!Y36/'Data General'!$P36</f>
        <v>0.40454589719767997</v>
      </c>
      <c r="Y36" s="57">
        <f>'Data General'!Z36/'Data General'!$P36</f>
        <v>0.21655705687921264</v>
      </c>
      <c r="Z36" s="57">
        <f>'Data General'!AA36/'Data General'!$P36</f>
        <v>0.15158993981544883</v>
      </c>
    </row>
    <row r="37" spans="1:26">
      <c r="A37" s="7" t="s">
        <v>13</v>
      </c>
      <c r="B37" s="57">
        <f>'Data General'!C37/'Data General'!$P37</f>
        <v>0.41580182822173711</v>
      </c>
      <c r="C37" s="57">
        <f>'Data General'!D37/'Data General'!$P37</f>
        <v>0.44692977358903557</v>
      </c>
      <c r="D37" s="57">
        <f>'Data General'!E37/'Data General'!$P37</f>
        <v>0.4495410024209851</v>
      </c>
      <c r="E37" s="57">
        <f>'Data General'!F37/'Data General'!$P37</f>
        <v>0.4838431695290687</v>
      </c>
      <c r="F37" s="57">
        <f>'Data General'!G37/'Data General'!$P37</f>
        <v>0.50322250953622205</v>
      </c>
      <c r="G37" s="57">
        <f>'Data General'!H37/'Data General'!$P37</f>
        <v>0.58412596175261</v>
      </c>
      <c r="H37" s="57">
        <f>'Data General'!I37/'Data General'!$P37</f>
        <v>0.66508481560668087</v>
      </c>
      <c r="I37" s="57">
        <f>'Data General'!J37/'Data General'!$P37</f>
        <v>0.75638729467794641</v>
      </c>
      <c r="J37" s="57">
        <f>'Data General'!K37/'Data General'!$P37</f>
        <v>0.59476850991845498</v>
      </c>
      <c r="K37" s="57">
        <f>'Data General'!L37/'Data General'!$P37</f>
        <v>0.74701076017346701</v>
      </c>
      <c r="L37" s="57">
        <f>'Data General'!M37/'Data General'!$P37</f>
        <v>0.81116557233371167</v>
      </c>
      <c r="M37" s="57">
        <f>'Data General'!N37/'Data General'!$P37</f>
        <v>0.87220878455236439</v>
      </c>
      <c r="N37" s="57">
        <f>'Data General'!O37/'Data General'!$P37</f>
        <v>0.93640417920614327</v>
      </c>
      <c r="O37" s="57">
        <f>'Data General'!P37/'Data General'!$P37</f>
        <v>1</v>
      </c>
      <c r="P37" s="57">
        <f>'Data General'!Q37/'Data General'!$P37</f>
        <v>1.0512234483259242</v>
      </c>
      <c r="Q37" s="57">
        <f>'Data General'!R37/'Data General'!$P37</f>
        <v>1.0499416583304002</v>
      </c>
      <c r="R37" s="57">
        <f>'Data General'!S37/'Data General'!$P37</f>
        <v>1.091164222331374</v>
      </c>
      <c r="S37" s="57">
        <f>'Data General'!T37/'Data General'!$P37</f>
        <v>1.1070498897986729</v>
      </c>
      <c r="T37" s="57">
        <f>'Data General'!U37/'Data General'!$P37</f>
        <v>1.1395406580534329</v>
      </c>
      <c r="U37" s="57">
        <f>'Data General'!V37/'Data General'!$P37</f>
        <v>1.3569349452172847</v>
      </c>
      <c r="V37" s="57">
        <f>'Data General'!W37/'Data General'!$P37</f>
        <v>0.96529983069945979</v>
      </c>
      <c r="W37" s="57">
        <f>'Data General'!X37/'Data General'!$P37</f>
        <v>0.8688697479647769</v>
      </c>
      <c r="X37" s="57">
        <f>'Data General'!Y37/'Data General'!$P37</f>
        <v>0.40897029018936287</v>
      </c>
      <c r="Y37" s="57">
        <f>'Data General'!Z37/'Data General'!$P37</f>
        <v>0.21131917799343572</v>
      </c>
      <c r="Z37" s="57">
        <f>'Data General'!AA37/'Data General'!$P37</f>
        <v>0.1449565795736954</v>
      </c>
    </row>
    <row r="38" spans="1:26">
      <c r="A38" s="7" t="s">
        <v>14</v>
      </c>
      <c r="B38" s="57">
        <f>'Data General'!C38/'Data General'!$P38</f>
        <v>0.35616427833908548</v>
      </c>
      <c r="C38" s="57">
        <f>'Data General'!D38/'Data General'!$P38</f>
        <v>0.34903985057947662</v>
      </c>
      <c r="D38" s="57">
        <f>'Data General'!E38/'Data General'!$P38</f>
        <v>0.34205819692326667</v>
      </c>
      <c r="E38" s="57">
        <f>'Data General'!F38/'Data General'!$P38</f>
        <v>0.38636127961747047</v>
      </c>
      <c r="F38" s="57">
        <f>'Data General'!G38/'Data General'!$P38</f>
        <v>1.5209093409714431</v>
      </c>
      <c r="G38" s="57">
        <f>'Data General'!H38/'Data General'!$P38</f>
        <v>1.0602646349416802</v>
      </c>
      <c r="H38" s="57">
        <f>'Data General'!I38/'Data General'!$P38</f>
        <v>2.3028294486379655</v>
      </c>
      <c r="I38" s="57">
        <f>'Data General'!J38/'Data General'!$P38</f>
        <v>1.4555578461915442</v>
      </c>
      <c r="J38" s="57">
        <f>'Data General'!K38/'Data General'!$P38</f>
        <v>3.7101700589484286</v>
      </c>
      <c r="K38" s="57">
        <f>'Data General'!L38/'Data General'!$P38</f>
        <v>1.691838374061098</v>
      </c>
      <c r="L38" s="57">
        <f>'Data General'!M38/'Data General'!$P38</f>
        <v>2.3183865789601548</v>
      </c>
      <c r="M38" s="57">
        <f>'Data General'!N38/'Data General'!$P38</f>
        <v>1.7864470440213835</v>
      </c>
      <c r="N38" s="57">
        <f>'Data General'!O38/'Data General'!$P38</f>
        <v>1.7724533101197866</v>
      </c>
      <c r="O38" s="57">
        <f>'Data General'!P38/'Data General'!$P38</f>
        <v>1</v>
      </c>
      <c r="P38" s="57">
        <f>'Data General'!Q38/'Data General'!$P38</f>
        <v>0.13324376923461703</v>
      </c>
      <c r="Q38" s="57">
        <f>'Data General'!R38/'Data General'!$P38</f>
        <v>0.6107720633854764</v>
      </c>
      <c r="R38" s="57">
        <f>'Data General'!S38/'Data General'!$P38</f>
        <v>8.0694966654607903E-2</v>
      </c>
      <c r="S38" s="57">
        <f>'Data General'!T38/'Data General'!$P38</f>
        <v>0.36125156093142208</v>
      </c>
      <c r="T38" s="57">
        <f>'Data General'!U38/'Data General'!$P38</f>
        <v>0.39154370116135173</v>
      </c>
      <c r="U38" s="57">
        <f>'Data General'!V38/'Data General'!$P38</f>
        <v>0.38961382075022571</v>
      </c>
      <c r="V38" s="57">
        <f>'Data General'!W38/'Data General'!$P38</f>
        <v>0.50614728836355771</v>
      </c>
      <c r="W38" s="57">
        <f>'Data General'!X38/'Data General'!$P38</f>
        <v>0.37284811763695147</v>
      </c>
      <c r="X38" s="57">
        <f>'Data General'!Y38/'Data General'!$P38</f>
        <v>0.3407052038433705</v>
      </c>
      <c r="Y38" s="57">
        <f>'Data General'!Z38/'Data General'!$P38</f>
        <v>0.29213574539139836</v>
      </c>
      <c r="Z38" s="57">
        <f>'Data General'!AA38/'Data General'!$P38</f>
        <v>0.24730438423720777</v>
      </c>
    </row>
    <row r="39" spans="1:26">
      <c r="A39" s="34" t="s">
        <v>27</v>
      </c>
      <c r="B39" s="57">
        <f>'Data General'!C26/'Data General'!$P26</f>
        <v>0.4358204116953176</v>
      </c>
      <c r="C39" s="57">
        <f>'Data General'!D26/'Data General'!$P26</f>
        <v>0.46447859775782252</v>
      </c>
      <c r="D39" s="57">
        <f>'Data General'!E26/'Data General'!$P26</f>
        <v>0.4997217175018091</v>
      </c>
      <c r="E39" s="57">
        <f>'Data General'!F26/'Data General'!$P26</f>
        <v>0.50527089895775268</v>
      </c>
      <c r="F39" s="57">
        <f>'Data General'!G26/'Data General'!$P26</f>
        <v>0.54721720194954782</v>
      </c>
      <c r="G39" s="57">
        <f>'Data General'!H26/'Data General'!$P26</f>
        <v>0.57167440452934581</v>
      </c>
      <c r="H39" s="57">
        <f>'Data General'!I26/'Data General'!$P26</f>
        <v>0.64983372516742344</v>
      </c>
      <c r="I39" s="57">
        <f>'Data General'!J26/'Data General'!$P26</f>
        <v>0.66833413975121025</v>
      </c>
      <c r="J39" s="57">
        <f>'Data General'!K26/'Data General'!$P26</f>
        <v>0.67632184263099271</v>
      </c>
      <c r="K39" s="57">
        <f>'Data General'!L26/'Data General'!$P26</f>
        <v>0.6813757477932918</v>
      </c>
      <c r="L39" s="57">
        <f>'Data General'!M26/'Data General'!$P26</f>
        <v>0.73970598296186807</v>
      </c>
      <c r="M39" s="57">
        <f>'Data General'!N26/'Data General'!$P26</f>
        <v>0.83460492030942379</v>
      </c>
      <c r="N39" s="57">
        <f>'Data General'!O26/'Data General'!$P26</f>
        <v>0.92932372054171786</v>
      </c>
      <c r="O39" s="57">
        <f>'Data General'!P26/'Data General'!$P26</f>
        <v>1</v>
      </c>
      <c r="P39" s="57">
        <f>'Data General'!Q26/'Data General'!$P26</f>
        <v>0.95216300482099625</v>
      </c>
      <c r="Q39" s="57">
        <f>'Data General'!R26/'Data General'!$P26</f>
        <v>0.98382784120900291</v>
      </c>
      <c r="R39" s="57">
        <f>'Data General'!S26/'Data General'!$P26</f>
        <v>0.9419377063812947</v>
      </c>
      <c r="S39" s="57">
        <f>'Data General'!T26/'Data General'!$P26</f>
        <v>1.0297720845824705</v>
      </c>
      <c r="T39" s="57">
        <f>'Data General'!U26/'Data General'!$P26</f>
        <v>1.0452593039884532</v>
      </c>
      <c r="U39" s="57">
        <f>'Data General'!V26/'Data General'!$P26</f>
        <v>1.0912859187750896</v>
      </c>
      <c r="V39" s="57">
        <f>'Data General'!W26/'Data General'!$P26</f>
        <v>0.7509942821435317</v>
      </c>
      <c r="W39" s="57">
        <f>'Data General'!X26/'Data General'!$P26</f>
        <v>0.65828554296581043</v>
      </c>
      <c r="X39" s="57">
        <f>'Data General'!Y26/'Data General'!$P26</f>
        <v>0.39000988891584548</v>
      </c>
      <c r="Y39" s="57">
        <f>'Data General'!Z26/'Data General'!$P26</f>
        <v>0.26684056543689949</v>
      </c>
      <c r="Z39" s="57">
        <f>'Data General'!AA26/'Data General'!$P26</f>
        <v>0.2235496388792011</v>
      </c>
    </row>
    <row r="40" spans="1:26">
      <c r="A40" s="34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spans="1:26">
      <c r="A41" s="32" t="s">
        <v>15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</row>
    <row r="42" spans="1:26" ht="15.75" customHeight="1">
      <c r="A42" s="6" t="s">
        <v>37</v>
      </c>
      <c r="B42" s="57">
        <f>'Data General'!C40/'Data General'!$P40</f>
        <v>0.4184979322101674</v>
      </c>
      <c r="C42" s="57">
        <f>'Data General'!D40/'Data General'!$P40</f>
        <v>0.42953372128508138</v>
      </c>
      <c r="D42" s="57">
        <f>'Data General'!E40/'Data General'!$P40</f>
        <v>0.43016931673489145</v>
      </c>
      <c r="E42" s="57">
        <f>'Data General'!F40/'Data General'!$P40</f>
        <v>0.47349756390154585</v>
      </c>
      <c r="F42" s="57">
        <f>'Data General'!G40/'Data General'!$P40</f>
        <v>0.43484746761514909</v>
      </c>
      <c r="G42" s="57">
        <f>'Data General'!H40/'Data General'!$P40</f>
        <v>0.47493544076018901</v>
      </c>
      <c r="H42" s="57">
        <f>'Data General'!I40/'Data General'!$P40</f>
        <v>0.47676982815772029</v>
      </c>
      <c r="I42" s="57">
        <f>'Data General'!J40/'Data General'!$P40</f>
        <v>0.34426627661029791</v>
      </c>
      <c r="J42" s="57">
        <f>'Data General'!K40/'Data General'!$P40</f>
        <v>0.49590588136253144</v>
      </c>
      <c r="K42" s="57">
        <f>'Data General'!L40/'Data General'!$P40</f>
        <v>0.56137936840332947</v>
      </c>
      <c r="L42" s="57">
        <f>'Data General'!M40/'Data General'!$P40</f>
        <v>0.54265918824779802</v>
      </c>
      <c r="M42" s="57">
        <f>'Data General'!N40/'Data General'!$P40</f>
        <v>0.7687964726557156</v>
      </c>
      <c r="N42" s="57">
        <f>'Data General'!O40/'Data General'!$P40</f>
        <v>0.53939281692956886</v>
      </c>
      <c r="O42" s="57">
        <f>'Data General'!P40/'Data General'!$P40</f>
        <v>1</v>
      </c>
      <c r="P42" s="57">
        <f>'Data General'!Q40/'Data General'!$P40</f>
        <v>1.1125723726441401</v>
      </c>
      <c r="Q42" s="57">
        <f>'Data General'!R40/'Data General'!$P40</f>
        <v>0.91797325027096988</v>
      </c>
      <c r="R42" s="57">
        <f>'Data General'!S40/'Data General'!$P40</f>
        <v>0.98134548401014432</v>
      </c>
      <c r="S42" s="57">
        <f>'Data General'!T40/'Data General'!$P40</f>
        <v>1.3389862042113461</v>
      </c>
      <c r="T42" s="57">
        <f>'Data General'!U40/'Data General'!$P40</f>
        <v>0.86058942007176753</v>
      </c>
      <c r="U42" s="57">
        <f>'Data General'!V40/'Data General'!$P40</f>
        <v>0.53862307295667633</v>
      </c>
      <c r="V42" s="57">
        <f>'Data General'!W40/'Data General'!$P40</f>
        <v>0.72904611855328372</v>
      </c>
      <c r="W42" s="57">
        <f>'Data General'!X40/'Data General'!$P40</f>
        <v>0.22587263340664429</v>
      </c>
      <c r="X42" s="57">
        <f>'Data General'!Y40/'Data General'!$P40</f>
        <v>0.26349510334739923</v>
      </c>
      <c r="Y42" s="57">
        <f>'Data General'!Z40/'Data General'!$P40</f>
        <v>0.1846999837270728</v>
      </c>
      <c r="Z42" s="57">
        <f>'Data General'!AA40/'Data General'!$P40</f>
        <v>0.13941598698334193</v>
      </c>
    </row>
    <row r="43" spans="1:26">
      <c r="A43" s="4" t="s">
        <v>38</v>
      </c>
      <c r="B43" s="57">
        <f>'Data General'!C41/'Data General'!$P41</f>
        <v>1.1367297810286561</v>
      </c>
      <c r="C43" s="57">
        <f>'Data General'!D41/'Data General'!$P41</f>
        <v>1.1502939678718578</v>
      </c>
      <c r="D43" s="57">
        <f>'Data General'!E41/'Data General'!$P41</f>
        <v>1.242211008749595</v>
      </c>
      <c r="E43" s="57">
        <f>'Data General'!F41/'Data General'!$P41</f>
        <v>1.2644611360585158</v>
      </c>
      <c r="F43" s="57">
        <f>'Data General'!G41/'Data General'!$P41</f>
        <v>1.2628061200870331</v>
      </c>
      <c r="G43" s="57">
        <f>'Data General'!H41/'Data General'!$P41</f>
        <v>1.2012001759177815</v>
      </c>
      <c r="H43" s="57">
        <f>'Data General'!I41/'Data General'!$P41</f>
        <v>1.3630445349752327</v>
      </c>
      <c r="I43" s="57">
        <f>'Data General'!J41/'Data General'!$P41</f>
        <v>1.1392643859080598</v>
      </c>
      <c r="J43" s="57">
        <f>'Data General'!K41/'Data General'!$P41</f>
        <v>1.0139461136058516</v>
      </c>
      <c r="K43" s="57">
        <f>'Data General'!L41/'Data General'!$P41</f>
        <v>1.3425535854821535</v>
      </c>
      <c r="L43" s="57">
        <f>'Data General'!M41/'Data General'!$P41</f>
        <v>1.332542474885422</v>
      </c>
      <c r="M43" s="57">
        <f>'Data General'!N41/'Data General'!$P41</f>
        <v>1.2998356557566779</v>
      </c>
      <c r="N43" s="57">
        <f>'Data General'!O41/'Data General'!$P41</f>
        <v>0.91213369751400397</v>
      </c>
      <c r="O43" s="57">
        <f>'Data General'!P41/'Data General'!$P41</f>
        <v>1</v>
      </c>
      <c r="P43" s="57">
        <f>'Data General'!Q41/'Data General'!$P41</f>
        <v>1.5834683579463913</v>
      </c>
      <c r="Q43" s="57">
        <f>'Data General'!R41/'Data General'!$P41</f>
        <v>1.6973809082912827</v>
      </c>
      <c r="R43" s="57">
        <f>'Data General'!S41/'Data General'!$P41</f>
        <v>1.3314314152122586</v>
      </c>
      <c r="S43" s="57">
        <f>'Data General'!T41/'Data General'!$P41</f>
        <v>1.3710360631452247</v>
      </c>
      <c r="T43" s="57">
        <f>'Data General'!U41/'Data General'!$P41</f>
        <v>0.94356742743391508</v>
      </c>
      <c r="U43" s="57">
        <f>'Data General'!V41/'Data General'!$P41</f>
        <v>0.84921068469052352</v>
      </c>
      <c r="V43" s="57">
        <f>'Data General'!W41/'Data General'!$P41</f>
        <v>0.76428961622147118</v>
      </c>
      <c r="W43" s="57">
        <f>'Data General'!X41/'Data General'!$P41</f>
        <v>0.68786065459932411</v>
      </c>
      <c r="X43" s="57">
        <f>'Data General'!Y41/'Data General'!$P41</f>
        <v>0.61907458913939173</v>
      </c>
      <c r="Y43" s="57">
        <f>'Data General'!Z41/'Data General'!$P41</f>
        <v>0.5571671302254525</v>
      </c>
      <c r="Z43" s="57">
        <f>'Data General'!AA41/'Data General'!$P41</f>
        <v>0.50145041720290728</v>
      </c>
    </row>
    <row r="44" spans="1:26">
      <c r="A44" s="4" t="s">
        <v>35</v>
      </c>
      <c r="B44" s="57">
        <f>'Data General'!C42/'Data General'!$P42</f>
        <v>0.37233096773196034</v>
      </c>
      <c r="C44" s="57">
        <f>'Data General'!D42/'Data General'!$P42</f>
        <v>0.38435224268287027</v>
      </c>
      <c r="D44" s="57">
        <f>'Data General'!E42/'Data General'!$P42</f>
        <v>0.37861604588957437</v>
      </c>
      <c r="E44" s="57">
        <f>'Data General'!F42/'Data General'!$P42</f>
        <v>0.42651947369234811</v>
      </c>
      <c r="F44" s="57">
        <f>'Data General'!G42/'Data General'!$P42</f>
        <v>0.38335111399724786</v>
      </c>
      <c r="G44" s="57">
        <f>'Data General'!H42/'Data General'!$P42</f>
        <v>0.43318722266029658</v>
      </c>
      <c r="H44" s="57">
        <f>'Data General'!I42/'Data General'!$P42</f>
        <v>0.41143683225876276</v>
      </c>
      <c r="I44" s="57">
        <f>'Data General'!J42/'Data General'!$P42</f>
        <v>0.2761607681246811</v>
      </c>
      <c r="J44" s="57">
        <f>'Data General'!K42/'Data General'!$P42</f>
        <v>0.46147780509300063</v>
      </c>
      <c r="K44" s="57">
        <f>'Data General'!L42/'Data General'!$P42</f>
        <v>0.50589081126211788</v>
      </c>
      <c r="L44" s="57">
        <f>'Data General'!M42/'Data General'!$P42</f>
        <v>0.48375001932680861</v>
      </c>
      <c r="M44" s="57">
        <f>'Data General'!N42/'Data General'!$P42</f>
        <v>0.73891414258546317</v>
      </c>
      <c r="N44" s="57">
        <f>'Data General'!O42/'Data General'!$P42</f>
        <v>0.51059495647602704</v>
      </c>
      <c r="O44" s="57">
        <f>'Data General'!P42/'Data General'!$P42</f>
        <v>1</v>
      </c>
      <c r="P44" s="57">
        <f>'Data General'!Q42/'Data General'!$P42</f>
        <v>1.1082997046863645</v>
      </c>
      <c r="Q44" s="57">
        <f>'Data General'!R42/'Data General'!$P42</f>
        <v>0.85058830805386765</v>
      </c>
      <c r="R44" s="57">
        <f>'Data General'!S42/'Data General'!$P42</f>
        <v>0.9523710128793853</v>
      </c>
      <c r="S44" s="57">
        <f>'Data General'!T42/'Data General'!$P42</f>
        <v>1.3392627982126568</v>
      </c>
      <c r="T44" s="57">
        <f>'Data General'!U42/'Data General'!$P42</f>
        <v>0.85911529600940051</v>
      </c>
      <c r="U44" s="57">
        <f>'Data General'!V42/'Data General'!$P42</f>
        <v>0.52239204044714505</v>
      </c>
      <c r="V44" s="57">
        <f>'Data General'!W42/'Data General'!$P42</f>
        <v>0.75555839015415061</v>
      </c>
      <c r="W44" s="57">
        <f>'Data General'!X42/'Data General'!$P42</f>
        <v>0.19135086661409775</v>
      </c>
      <c r="X44" s="57">
        <f>'Data General'!Y42/'Data General'!$P42</f>
        <v>0.24447639810133431</v>
      </c>
      <c r="Y44" s="57">
        <f>'Data General'!Z42/'Data General'!$P42</f>
        <v>0.16234519226309199</v>
      </c>
      <c r="Z44" s="57">
        <f>'Data General'!AA42/'Data General'!$P42</f>
        <v>0.11596085161649428</v>
      </c>
    </row>
    <row r="45" spans="1:26">
      <c r="A45" s="4" t="s">
        <v>39</v>
      </c>
      <c r="B45" s="57">
        <f>'Data General'!C43/'Data General'!$P43</f>
        <v>0.20412298409791899</v>
      </c>
      <c r="C45" s="57">
        <f>'Data General'!D43/'Data General'!$P43</f>
        <v>0.19657343549488568</v>
      </c>
      <c r="D45" s="57">
        <f>'Data General'!E43/'Data General'!$P43</f>
        <v>0.17779712276646681</v>
      </c>
      <c r="E45" s="57">
        <f>'Data General'!F43/'Data General'!$P43</f>
        <v>0.17739938312833481</v>
      </c>
      <c r="F45" s="57">
        <f>'Data General'!G43/'Data General'!$P43</f>
        <v>0.16094947205691429</v>
      </c>
      <c r="G45" s="57">
        <f>'Data General'!H43/'Data General'!$P43</f>
        <v>0.18151186089618995</v>
      </c>
      <c r="H45" s="57">
        <f>'Data General'!I43/'Data General'!$P43</f>
        <v>0.34215364757266253</v>
      </c>
      <c r="I45" s="57">
        <f>'Data General'!J43/'Data General'!$P43</f>
        <v>0.37108357785565804</v>
      </c>
      <c r="J45" s="57">
        <f>'Data General'!K43/'Data General'!$P43</f>
        <v>0.35882118976683453</v>
      </c>
      <c r="K45" s="57">
        <f>'Data General'!L43/'Data General'!$P43</f>
        <v>0.41015962117175597</v>
      </c>
      <c r="L45" s="57">
        <f>'Data General'!M43/'Data General'!$P43</f>
        <v>0.43327354731225565</v>
      </c>
      <c r="M45" s="57">
        <f>'Data General'!N43/'Data General'!$P43</f>
        <v>0.54425041087255066</v>
      </c>
      <c r="N45" s="57">
        <f>'Data General'!O43/'Data General'!$P43</f>
        <v>0.50329073266643154</v>
      </c>
      <c r="O45" s="57">
        <f>'Data General'!P43/'Data General'!$P43</f>
        <v>1</v>
      </c>
      <c r="P45" s="57">
        <f>'Data General'!Q43/'Data General'!$P43</f>
        <v>0.56825737506847873</v>
      </c>
      <c r="Q45" s="57">
        <f>'Data General'!R43/'Data General'!$P43</f>
        <v>0.95381717484784578</v>
      </c>
      <c r="R45" s="57">
        <f>'Data General'!S43/'Data General'!$P43</f>
        <v>0.9773663632338484</v>
      </c>
      <c r="S45" s="57">
        <f>'Data General'!T43/'Data General'!$P43</f>
        <v>1.293126608781791</v>
      </c>
      <c r="T45" s="57">
        <f>'Data General'!U43/'Data General'!$P43</f>
        <v>0.77587596526907465</v>
      </c>
      <c r="U45" s="57">
        <f>'Data General'!V43/'Data General'!$P43</f>
        <v>0.38793798263453733</v>
      </c>
      <c r="V45" s="57">
        <f>'Data General'!W43/'Data General'!$P43</f>
        <v>0.27155658784417608</v>
      </c>
      <c r="W45" s="57">
        <f>'Data General'!X43/'Data General'!$P43</f>
        <v>0.16293395270650565</v>
      </c>
      <c r="X45" s="57">
        <f>'Data General'!Y43/'Data General'!$P43</f>
        <v>9.77603716239034E-2</v>
      </c>
      <c r="Y45" s="57">
        <f>'Data General'!Z43/'Data General'!$P43</f>
        <v>4.88801858119517E-2</v>
      </c>
      <c r="Z45" s="57">
        <f>'Data General'!AA43/'Data General'!$P43</f>
        <v>3.4216130068366185E-2</v>
      </c>
    </row>
    <row r="46" spans="1:26">
      <c r="A46" s="6" t="s">
        <v>29</v>
      </c>
      <c r="B46" s="57">
        <f>'Data General'!C44/'Data General'!$P44</f>
        <v>0.4567749818343384</v>
      </c>
      <c r="C46" s="57">
        <f>'Data General'!D44/'Data General'!$P44</f>
        <v>0.4450193689920256</v>
      </c>
      <c r="D46" s="57">
        <f>'Data General'!E44/'Data General'!$P44</f>
        <v>0.44968921677072388</v>
      </c>
      <c r="E46" s="57">
        <f>'Data General'!F44/'Data General'!$P44</f>
        <v>0.5049359689355617</v>
      </c>
      <c r="F46" s="57">
        <f>'Data General'!G44/'Data General'!$P44</f>
        <v>0.45008724145751089</v>
      </c>
      <c r="G46" s="57">
        <f>'Data General'!H44/'Data General'!$P44</f>
        <v>0.49419855878037833</v>
      </c>
      <c r="H46" s="57">
        <f>'Data General'!I44/'Data General'!$P44</f>
        <v>0.52121332734753567</v>
      </c>
      <c r="I46" s="57">
        <f>'Data General'!J44/'Data General'!$P44</f>
        <v>0.53640306016189421</v>
      </c>
      <c r="J46" s="57">
        <f>'Data General'!K44/'Data General'!$P44</f>
        <v>0.4397015740487904</v>
      </c>
      <c r="K46" s="57">
        <f>'Data General'!L44/'Data General'!$P44</f>
        <v>0.46364322177842981</v>
      </c>
      <c r="L46" s="57">
        <f>'Data General'!M44/'Data General'!$P44</f>
        <v>0.47703258711418217</v>
      </c>
      <c r="M46" s="57">
        <f>'Data General'!N44/'Data General'!$P44</f>
        <v>0.49767896069274808</v>
      </c>
      <c r="N46" s="57">
        <f>'Data General'!O44/'Data General'!$P44</f>
        <v>0.77957300281857012</v>
      </c>
      <c r="O46" s="57">
        <f>'Data General'!P44/'Data General'!$P44</f>
        <v>1</v>
      </c>
      <c r="P46" s="57">
        <f>'Data General'!Q44/'Data General'!$P44</f>
        <v>1.0637811419605956</v>
      </c>
      <c r="Q46" s="57">
        <f>'Data General'!R44/'Data General'!$P44</f>
        <v>1.2996339098520366</v>
      </c>
      <c r="R46" s="57">
        <f>'Data General'!S44/'Data General'!$P44</f>
        <v>0.80274637033883012</v>
      </c>
      <c r="S46" s="57">
        <f>'Data General'!T44/'Data General'!$P44</f>
        <v>0.83617581583490308</v>
      </c>
      <c r="T46" s="57">
        <f>'Data General'!U44/'Data General'!$P44</f>
        <v>1.3438007655032929</v>
      </c>
      <c r="U46" s="57">
        <f>'Data General'!V44/'Data General'!$P44</f>
        <v>1.7141891172645531</v>
      </c>
      <c r="V46" s="57">
        <f>'Data General'!W44/'Data General'!$P44</f>
        <v>0.90832431606862751</v>
      </c>
      <c r="W46" s="57">
        <f>'Data General'!X44/'Data General'!$P44</f>
        <v>0.87868099825517088</v>
      </c>
      <c r="X46" s="57">
        <f>'Data General'!Y44/'Data General'!$P44</f>
        <v>0.96750391406369318</v>
      </c>
      <c r="Y46" s="57">
        <f>'Data General'!Z44/'Data General'!$P44</f>
        <v>0.86929391037270842</v>
      </c>
      <c r="Z46" s="57">
        <f>'Data General'!AA44/'Data General'!$P44</f>
        <v>0.81252580106749284</v>
      </c>
    </row>
    <row r="47" spans="1:26">
      <c r="A47" s="6" t="s">
        <v>100</v>
      </c>
      <c r="B47" s="57">
        <f>'Data General'!C45/'Data General'!$P45</f>
        <v>0.4567749818343384</v>
      </c>
      <c r="C47" s="57">
        <f>'Data General'!D45/'Data General'!$P45</f>
        <v>0.4450193689920256</v>
      </c>
      <c r="D47" s="57">
        <f>'Data General'!E45/'Data General'!$P45</f>
        <v>0.44968921677072388</v>
      </c>
      <c r="E47" s="57">
        <f>'Data General'!F45/'Data General'!$P45</f>
        <v>0.5049359689355617</v>
      </c>
      <c r="F47" s="57">
        <f>'Data General'!G45/'Data General'!$P45</f>
        <v>0.45008724145751089</v>
      </c>
      <c r="G47" s="57">
        <f>'Data General'!H45/'Data General'!$P45</f>
        <v>0.49419855878037833</v>
      </c>
      <c r="H47" s="57">
        <f>'Data General'!I45/'Data General'!$P45</f>
        <v>0.52121332734753567</v>
      </c>
      <c r="I47" s="57">
        <f>'Data General'!J45/'Data General'!$P45</f>
        <v>0.53640306016189421</v>
      </c>
      <c r="J47" s="57">
        <f>'Data General'!K45/'Data General'!$P45</f>
        <v>0.4397015740487904</v>
      </c>
      <c r="K47" s="57">
        <f>'Data General'!L45/'Data General'!$P45</f>
        <v>0.46364322177842981</v>
      </c>
      <c r="L47" s="57">
        <f>'Data General'!M45/'Data General'!$P45</f>
        <v>0.47703258711418217</v>
      </c>
      <c r="M47" s="57">
        <f>'Data General'!N45/'Data General'!$P45</f>
        <v>0.49767896069274808</v>
      </c>
      <c r="N47" s="57">
        <f>'Data General'!O45/'Data General'!$P45</f>
        <v>0.77957300281857012</v>
      </c>
      <c r="O47" s="57">
        <f>'Data General'!P45/'Data General'!$P45</f>
        <v>1</v>
      </c>
      <c r="P47" s="57">
        <f>'Data General'!Q45/'Data General'!$P45</f>
        <v>1.0637811419605956</v>
      </c>
      <c r="Q47" s="57">
        <f>'Data General'!R45/'Data General'!$P45</f>
        <v>1.2996339098520366</v>
      </c>
      <c r="R47" s="57">
        <f>'Data General'!S45/'Data General'!$P45</f>
        <v>0.80274637033883012</v>
      </c>
      <c r="S47" s="57">
        <f>'Data General'!T45/'Data General'!$P45</f>
        <v>0.83617581583490308</v>
      </c>
      <c r="T47" s="57">
        <f>'Data General'!U45/'Data General'!$P45</f>
        <v>1.3438007655032929</v>
      </c>
      <c r="U47" s="57">
        <f>'Data General'!V45/'Data General'!$P45</f>
        <v>1.7141891172645531</v>
      </c>
      <c r="V47" s="57">
        <f>'Data General'!W45/'Data General'!$P45</f>
        <v>0.90832431606862751</v>
      </c>
      <c r="W47" s="57">
        <f>'Data General'!X45/'Data General'!$P45</f>
        <v>0.87868099825517088</v>
      </c>
      <c r="X47" s="57">
        <f>'Data General'!Y45/'Data General'!$P45</f>
        <v>0.96750391406369318</v>
      </c>
      <c r="Y47" s="57">
        <f>'Data General'!Z45/'Data General'!$P45</f>
        <v>0.86929391037270842</v>
      </c>
      <c r="Z47" s="57">
        <f>'Data General'!AA45/'Data General'!$P45</f>
        <v>0.81252580106749284</v>
      </c>
    </row>
    <row r="48" spans="1:26">
      <c r="A48" s="4" t="s">
        <v>36</v>
      </c>
      <c r="B48" s="57">
        <f>'Data General'!C46/'Data General'!$P46</f>
        <v>0.38763235111185912</v>
      </c>
      <c r="C48" s="57">
        <f>'Data General'!D46/'Data General'!$P46</f>
        <v>0.40915244067523765</v>
      </c>
      <c r="D48" s="57">
        <f>'Data General'!E46/'Data General'!$P46</f>
        <v>0.50208176316925579</v>
      </c>
      <c r="E48" s="57">
        <f>'Data General'!F46/'Data General'!$P46</f>
        <v>0.51965784447875429</v>
      </c>
      <c r="F48" s="57">
        <f>'Data General'!G46/'Data General'!$P46</f>
        <v>0.46402464456363463</v>
      </c>
      <c r="G48" s="57">
        <f>'Data General'!H46/'Data General'!$P46</f>
        <v>0.53249965242969932</v>
      </c>
      <c r="H48" s="57">
        <f>'Data General'!I46/'Data General'!$P46</f>
        <v>0.48966435684859838</v>
      </c>
      <c r="I48" s="57">
        <f>'Data General'!J46/'Data General'!$P46</f>
        <v>0.62318989046047579</v>
      </c>
      <c r="J48" s="57">
        <f>'Data General'!K46/'Data General'!$P46</f>
        <v>0.51151372353892421</v>
      </c>
      <c r="K48" s="57">
        <f>'Data General'!L46/'Data General'!$P46</f>
        <v>0.64994914497706036</v>
      </c>
      <c r="L48" s="57">
        <f>'Data General'!M46/'Data General'!$P46</f>
        <v>0.64229528109290734</v>
      </c>
      <c r="M48" s="57">
        <f>'Data General'!N46/'Data General'!$P46</f>
        <v>0.66641300132442582</v>
      </c>
      <c r="N48" s="57">
        <f>'Data General'!O46/'Data General'!$P46</f>
        <v>0.95282556361268234</v>
      </c>
      <c r="O48" s="57">
        <f>'Data General'!P46/'Data General'!$P46</f>
        <v>1</v>
      </c>
      <c r="P48" s="57">
        <f>'Data General'!Q46/'Data General'!$P46</f>
        <v>1.4986280119710529</v>
      </c>
      <c r="Q48" s="57">
        <f>'Data General'!R46/'Data General'!$P46</f>
        <v>1.560371131908417</v>
      </c>
      <c r="R48" s="57">
        <f>'Data General'!S46/'Data General'!$P46</f>
        <v>0.69934071401915665</v>
      </c>
      <c r="S48" s="57">
        <f>'Data General'!T46/'Data General'!$P46</f>
        <v>0.74129793726173143</v>
      </c>
      <c r="T48" s="57">
        <f>'Data General'!U46/'Data General'!$P46</f>
        <v>0.75125674103451556</v>
      </c>
      <c r="U48" s="57">
        <f>'Data General'!V46/'Data General'!$P46</f>
        <v>0.73623160621382522</v>
      </c>
      <c r="V48" s="57">
        <f>'Data General'!W46/'Data General'!$P46</f>
        <v>0.72150697408954878</v>
      </c>
      <c r="W48" s="57">
        <f>'Data General'!X46/'Data General'!$P46</f>
        <v>0.57720557927163907</v>
      </c>
      <c r="X48" s="57">
        <f>'Data General'!Y46/'Data General'!$P46</f>
        <v>0.51948502134447516</v>
      </c>
      <c r="Y48" s="57">
        <f>'Data General'!Z46/'Data General'!$P46</f>
        <v>0.46753651921002765</v>
      </c>
      <c r="Z48" s="57">
        <f>'Data General'!AA46/'Data General'!$P46</f>
        <v>0.3272755634470193</v>
      </c>
    </row>
    <row r="49" spans="1:26">
      <c r="A49" s="4" t="s">
        <v>66</v>
      </c>
      <c r="B49" s="57">
        <f>'Data General'!C47/'Data General'!$P47</f>
        <v>0.57577703894010379</v>
      </c>
      <c r="C49" s="57">
        <f>'Data General'!D47/'Data General'!$P47</f>
        <v>0.50675028965795177</v>
      </c>
      <c r="D49" s="57">
        <f>'Data General'!E47/'Data General'!$P47</f>
        <v>0.35951589340587375</v>
      </c>
      <c r="E49" s="57">
        <f>'Data General'!F47/'Data General'!$P47</f>
        <v>0.47959800513828021</v>
      </c>
      <c r="F49" s="57">
        <f>'Data General'!G47/'Data General'!$P47</f>
        <v>0.42609944083421492</v>
      </c>
      <c r="G49" s="57">
        <f>'Data General'!H47/'Data General'!$P47</f>
        <v>0.42827817238426275</v>
      </c>
      <c r="H49" s="57">
        <f>'Data General'!I47/'Data General'!$P47</f>
        <v>0.5755125686363407</v>
      </c>
      <c r="I49" s="57">
        <f>'Data General'!J47/'Data General'!$P47</f>
        <v>0.38703339882121807</v>
      </c>
      <c r="J49" s="57">
        <f>'Data General'!K47/'Data General'!$P47</f>
        <v>0.31610498211676996</v>
      </c>
      <c r="K49" s="57">
        <f>'Data General'!L47/'Data General'!$P47</f>
        <v>0.14299027756788071</v>
      </c>
      <c r="L49" s="57">
        <f>'Data General'!M47/'Data General'!$P47</f>
        <v>0.19259735025943278</v>
      </c>
      <c r="M49" s="57">
        <f>'Data General'!N47/'Data General'!$P47</f>
        <v>0.20726915520628683</v>
      </c>
      <c r="N49" s="57">
        <f>'Data General'!O47/'Data General'!$P47</f>
        <v>0.48138632814467786</v>
      </c>
      <c r="O49" s="57">
        <f>'Data General'!P47/'Data General'!$P47</f>
        <v>1</v>
      </c>
      <c r="P49" s="57">
        <f>'Data General'!Q47/'Data General'!$P47</f>
        <v>0.31536194650143567</v>
      </c>
      <c r="Q49" s="57">
        <f>'Data General'!R47/'Data General'!$P47</f>
        <v>0.85087653014961462</v>
      </c>
      <c r="R49" s="57">
        <f>'Data General'!S47/'Data General'!$P47</f>
        <v>0.98071885547327586</v>
      </c>
      <c r="S49" s="57">
        <f>'Data General'!T47/'Data General'!$P47</f>
        <v>0.99947105939247394</v>
      </c>
      <c r="T49" s="57">
        <f>'Data General'!U47/'Data General'!$P47</f>
        <v>2.363634073850184</v>
      </c>
      <c r="U49" s="57">
        <f>'Data General'!V47/'Data General'!$P47</f>
        <v>3.3973613419978865</v>
      </c>
      <c r="V49" s="57">
        <f>'Data General'!W47/'Data General'!$P47</f>
        <v>1.2298574681376271</v>
      </c>
      <c r="W49" s="57">
        <f>'Data General'!X47/'Data General'!$P47</f>
        <v>1.3975532866102465</v>
      </c>
      <c r="X49" s="57">
        <f>'Data General'!Y47/'Data General'!$P47</f>
        <v>1.7385936064681877</v>
      </c>
      <c r="Y49" s="57">
        <f>'Data General'!Z47/'Data General'!$P47</f>
        <v>1.560762480576545</v>
      </c>
      <c r="Z49" s="57">
        <f>'Data General'!AA47/'Data General'!$P47</f>
        <v>1.6476947248487481</v>
      </c>
    </row>
    <row r="50" spans="1:26">
      <c r="A50" s="6" t="s">
        <v>34</v>
      </c>
      <c r="B50" s="57">
        <f>'Data General'!C39/'Data General'!$P39</f>
        <v>0.43572663927368471</v>
      </c>
      <c r="C50" s="57">
        <f>'Data General'!D39/'Data General'!$P39</f>
        <v>0.43650389507463316</v>
      </c>
      <c r="D50" s="57">
        <f>'Data General'!E39/'Data General'!$P39</f>
        <v>0.43895532931758879</v>
      </c>
      <c r="E50" s="57">
        <f>'Data General'!F39/'Data General'!$P39</f>
        <v>0.48764816004710754</v>
      </c>
      <c r="F50" s="57">
        <f>'Data General'!G39/'Data General'!$P39</f>
        <v>0.44170697224840333</v>
      </c>
      <c r="G50" s="57">
        <f>'Data General'!H39/'Data General'!$P39</f>
        <v>0.48360587436879782</v>
      </c>
      <c r="H50" s="57">
        <f>'Data General'!I39/'Data General'!$P39</f>
        <v>0.4967740875229843</v>
      </c>
      <c r="I50" s="57">
        <f>'Data General'!J39/'Data General'!$P39</f>
        <v>0.43074808209006349</v>
      </c>
      <c r="J50" s="57">
        <f>'Data General'!K39/'Data General'!$P39</f>
        <v>0.47060801865043578</v>
      </c>
      <c r="K50" s="57">
        <f>'Data General'!L39/'Data General'!$P39</f>
        <v>0.51738780018554142</v>
      </c>
      <c r="L50" s="57">
        <f>'Data General'!M39/'Data General'!$P39</f>
        <v>0.51312030012536081</v>
      </c>
      <c r="M50" s="57">
        <f>'Data General'!N39/'Data General'!$P39</f>
        <v>0.6467650141378154</v>
      </c>
      <c r="N50" s="57">
        <f>'Data General'!O39/'Data General'!$P39</f>
        <v>0.64749921765199303</v>
      </c>
      <c r="O50" s="57">
        <f>'Data General'!P39/'Data General'!$P39</f>
        <v>1</v>
      </c>
      <c r="P50" s="57">
        <f>'Data General'!Q39/'Data General'!$P39</f>
        <v>1.0906111758181323</v>
      </c>
      <c r="Q50" s="57">
        <f>'Data General'!R39/'Data General'!$P39</f>
        <v>1.0897607774224547</v>
      </c>
      <c r="R50" s="57">
        <f>'Data General'!S39/'Data General'!$P39</f>
        <v>0.90095705696419337</v>
      </c>
      <c r="S50" s="57">
        <f>'Data General'!T39/'Data General'!$P39</f>
        <v>1.1126685288709559</v>
      </c>
      <c r="T50" s="57">
        <f>'Data General'!U39/'Data General'!$P39</f>
        <v>1.1101490442392334</v>
      </c>
      <c r="U50" s="57">
        <f>'Data General'!V39/'Data General'!$P39</f>
        <v>0.9820221751681818</v>
      </c>
      <c r="V50" s="57">
        <f>'Data General'!W39/'Data General'!$P39</f>
        <v>0.7643133507455917</v>
      </c>
      <c r="W50" s="57">
        <f>'Data General'!X39/'Data General'!$P39</f>
        <v>0.47576086815630664</v>
      </c>
      <c r="X50" s="57">
        <f>'Data General'!Y39/'Data General'!$P39</f>
        <v>0.53198674961715864</v>
      </c>
      <c r="Y50" s="57">
        <f>'Data General'!Z39/'Data General'!$P39</f>
        <v>0.44936453609540755</v>
      </c>
      <c r="Z50" s="57">
        <f>'Data General'!AA39/'Data General'!$P39</f>
        <v>0.40175054851159436</v>
      </c>
    </row>
    <row r="51" spans="1:26">
      <c r="A51" s="35" t="s">
        <v>118</v>
      </c>
      <c r="B51" s="57">
        <f>'Data General'!C48/'Data General'!$P48</f>
        <v>0.50805414719254405</v>
      </c>
      <c r="C51" s="57">
        <f>'Data General'!D48/'Data General'!$P48</f>
        <v>0.52394554059425957</v>
      </c>
      <c r="D51" s="57">
        <f>'Data General'!E48/'Data General'!$P48</f>
        <v>0.55092282379461666</v>
      </c>
      <c r="E51" s="57">
        <f>'Data General'!F48/'Data General'!$P48</f>
        <v>0.57296114523806085</v>
      </c>
      <c r="F51" s="57">
        <f>'Data General'!G48/'Data General'!$P48</f>
        <v>0.54439216717914485</v>
      </c>
      <c r="G51" s="57">
        <f>'Data General'!H48/'Data General'!$P48</f>
        <v>0.56431117733189806</v>
      </c>
      <c r="H51" s="57">
        <f>'Data General'!I48/'Data General'!$P48</f>
        <v>0.64987847730035631</v>
      </c>
      <c r="I51" s="57">
        <f>'Data General'!J48/'Data General'!$P48</f>
        <v>0.77962859121497075</v>
      </c>
      <c r="J51" s="57">
        <f>'Data General'!K48/'Data General'!$P48</f>
        <v>0.70158352445122496</v>
      </c>
      <c r="K51" s="57">
        <f>'Data General'!L48/'Data General'!$P48</f>
        <v>0.68825332152110275</v>
      </c>
      <c r="L51" s="57">
        <f>'Data General'!M48/'Data General'!$P48</f>
        <v>0.81150761980254305</v>
      </c>
      <c r="M51" s="57">
        <f>'Data General'!N48/'Data General'!$P48</f>
        <v>0.85588828465860045</v>
      </c>
      <c r="N51" s="57">
        <f>'Data General'!O48/'Data General'!$P48</f>
        <v>0.9077252468939021</v>
      </c>
      <c r="O51" s="57">
        <f>'Data General'!P48/'Data General'!$P48</f>
        <v>1</v>
      </c>
      <c r="P51" s="57">
        <f>'Data General'!Q48/'Data General'!$P48</f>
        <v>1.0681458301496165</v>
      </c>
      <c r="Q51" s="57">
        <f>'Data General'!R48/'Data General'!$P48</f>
        <v>1.1042502577071078</v>
      </c>
      <c r="R51" s="57">
        <f>'Data General'!S48/'Data General'!$P48</f>
        <v>1.2434775923262342</v>
      </c>
      <c r="S51" s="57">
        <f>'Data General'!T48/'Data General'!$P48</f>
        <v>1.1229454648722061</v>
      </c>
      <c r="T51" s="57">
        <f>'Data General'!U48/'Data General'!$P48</f>
        <v>1.321845950424571</v>
      </c>
      <c r="U51" s="57">
        <f>'Data General'!V48/'Data General'!$P48</f>
        <v>1.3476167860962021</v>
      </c>
      <c r="V51" s="57">
        <f>'Data General'!W48/'Data General'!$P48</f>
        <v>1.3154952376074474</v>
      </c>
      <c r="W51" s="57">
        <f>'Data General'!X48/'Data General'!$P48</f>
        <v>0.66651674816162176</v>
      </c>
      <c r="X51" s="57">
        <f>'Data General'!Y48/'Data General'!$P48</f>
        <v>0.72709894779062645</v>
      </c>
      <c r="Y51" s="57">
        <f>'Data General'!Z48/'Data General'!$P48</f>
        <v>0.46548874637555898</v>
      </c>
      <c r="Z51" s="57">
        <f>'Data General'!AA48/'Data General'!$P48</f>
        <v>0.4949850138076527</v>
      </c>
    </row>
    <row r="52" spans="1:26">
      <c r="A52" s="34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</row>
    <row r="53" spans="1:26">
      <c r="A53" s="32" t="s">
        <v>26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</row>
    <row r="54" spans="1:26" ht="15.75" customHeight="1">
      <c r="A54" s="6" t="s">
        <v>28</v>
      </c>
      <c r="B54" s="57">
        <f>'Data General'!C50/'Data General'!$P50</f>
        <v>1.9239349306545397</v>
      </c>
      <c r="C54" s="57">
        <f>'Data General'!D50/'Data General'!$P50</f>
        <v>1.857790900246612</v>
      </c>
      <c r="D54" s="57">
        <f>'Data General'!E50/'Data General'!$P50</f>
        <v>1.6984999660625806</v>
      </c>
      <c r="E54" s="57">
        <f>'Data General'!F50/'Data General'!$P50</f>
        <v>2.3376320731238263</v>
      </c>
      <c r="F54" s="57">
        <f>'Data General'!G50/'Data General'!$P50</f>
        <v>1.9760288694314352</v>
      </c>
      <c r="G54" s="57">
        <f>'Data General'!H50/'Data General'!$P50</f>
        <v>2.1226158962872463</v>
      </c>
      <c r="H54" s="57">
        <f>'Data General'!I50/'Data General'!$P50</f>
        <v>1.4848978483676101</v>
      </c>
      <c r="I54" s="57">
        <f>'Data General'!J50/'Data General'!$P50</f>
        <v>2.0130319690490737</v>
      </c>
      <c r="J54" s="57">
        <f>'Data General'!K50/'Data General'!$P50</f>
        <v>2.2120862462951649</v>
      </c>
      <c r="K54" s="57">
        <f>'Data General'!L50/'Data General'!$P50</f>
        <v>1.8797823480169236</v>
      </c>
      <c r="L54" s="57">
        <f>'Data General'!M50/'Data General'!$P50</f>
        <v>1.3657661938052896</v>
      </c>
      <c r="M54" s="57">
        <f>'Data General'!N50/'Data General'!$P50</f>
        <v>1.294135613927917</v>
      </c>
      <c r="N54" s="57">
        <f>'Data General'!O50/'Data General'!$P50</f>
        <v>1.047286137695423</v>
      </c>
      <c r="O54" s="57">
        <f>'Data General'!P50/'Data General'!$P50</f>
        <v>1</v>
      </c>
      <c r="P54" s="57">
        <f>'Data General'!Q50/'Data General'!$P50</f>
        <v>1.2358763772936039</v>
      </c>
      <c r="Q54" s="57">
        <f>'Data General'!R50/'Data General'!$P50</f>
        <v>1.1304101902757981</v>
      </c>
      <c r="R54" s="57">
        <f>'Data General'!S50/'Data General'!$P50</f>
        <v>1.1550374442860698</v>
      </c>
      <c r="S54" s="57">
        <f>'Data General'!T50/'Data General'!$P50</f>
        <v>1.0510645037218036</v>
      </c>
      <c r="T54" s="57">
        <f>'Data General'!U50/'Data General'!$P50</f>
        <v>1.4132446435439716</v>
      </c>
      <c r="U54" s="57">
        <f>'Data General'!V50/'Data General'!$P50</f>
        <v>1.0628973506187922</v>
      </c>
      <c r="V54" s="57">
        <f>'Data General'!W50/'Data General'!$P50</f>
        <v>1.3731079888685265</v>
      </c>
      <c r="W54" s="57">
        <f>'Data General'!X50/'Data General'!$P50</f>
        <v>1.8552116563723162</v>
      </c>
      <c r="X54" s="57">
        <f>'Data General'!Y50/'Data General'!$P50</f>
        <v>1.4841693250978529</v>
      </c>
      <c r="Y54" s="57">
        <f>'Data General'!Z50/'Data General'!$P50</f>
        <v>1.2986481594606212</v>
      </c>
      <c r="Z54" s="57">
        <f>'Data General'!AA50/'Data General'!$P50</f>
        <v>1.2058875766420054</v>
      </c>
    </row>
    <row r="55" spans="1:26">
      <c r="A55" s="10" t="s">
        <v>16</v>
      </c>
      <c r="B55" s="57">
        <f>'Data General'!C51/'Data General'!$P51</f>
        <v>4.1901592273557817</v>
      </c>
      <c r="C55" s="57">
        <f>'Data General'!D51/'Data General'!$P51</f>
        <v>3.7090837901331244</v>
      </c>
      <c r="D55" s="57">
        <f>'Data General'!E51/'Data General'!$P51</f>
        <v>2.2901331245105716</v>
      </c>
      <c r="E55" s="57">
        <f>'Data General'!F51/'Data General'!$P51</f>
        <v>4.9390498564343517</v>
      </c>
      <c r="F55" s="57">
        <f>'Data General'!G51/'Data General'!$P51</f>
        <v>3.7068650482902634</v>
      </c>
      <c r="G55" s="57">
        <f>'Data General'!H51/'Data General'!$P51</f>
        <v>4.0835291046724089</v>
      </c>
      <c r="H55" s="57">
        <f>'Data General'!I51/'Data General'!$P51</f>
        <v>4.887105194466197</v>
      </c>
      <c r="I55" s="57">
        <f>'Data General'!J51/'Data General'!$P51</f>
        <v>6.8681806316888538</v>
      </c>
      <c r="J55" s="57">
        <f>'Data General'!K51/'Data General'!$P51</f>
        <v>11.037066040198381</v>
      </c>
      <c r="K55" s="57">
        <f>'Data General'!L51/'Data General'!$P51</f>
        <v>2.0229705037849124</v>
      </c>
      <c r="L55" s="57">
        <f>'Data General'!M51/'Data General'!$P51</f>
        <v>1.4155572957452363</v>
      </c>
      <c r="M55" s="57">
        <f>'Data General'!N51/'Data General'!$P51</f>
        <v>1.0489428347689898</v>
      </c>
      <c r="N55" s="57">
        <f>'Data General'!O51/'Data General'!$P51</f>
        <v>1.2924823805794832</v>
      </c>
      <c r="O55" s="57">
        <f>'Data General'!P51/'Data General'!$P51</f>
        <v>1</v>
      </c>
      <c r="P55" s="57">
        <f>'Data General'!Q51/'Data General'!$P51</f>
        <v>1.4082484990864004</v>
      </c>
      <c r="Q55" s="57">
        <f>'Data General'!R51/'Data General'!$P51</f>
        <v>3.6859827721221614</v>
      </c>
      <c r="R55" s="57">
        <f>'Data General'!S51/'Data General'!$P51</f>
        <v>1.0578178021404334</v>
      </c>
      <c r="S55" s="57">
        <f>'Data General'!T51/'Data General'!$P51</f>
        <v>4.0099190811798486</v>
      </c>
      <c r="T55" s="57">
        <f>'Data General'!U51/'Data General'!$P51</f>
        <v>0.796528321587053</v>
      </c>
      <c r="U55" s="57">
        <f>'Data General'!V51/'Data General'!$P51</f>
        <v>0.97096188984599352</v>
      </c>
      <c r="V55" s="57">
        <f>'Data General'!W51/'Data General'!$P51</f>
        <v>1.2342285304098146</v>
      </c>
      <c r="W55" s="57">
        <f>'Data General'!X51/'Data General'!$P51</f>
        <v>1.9846942312712081</v>
      </c>
      <c r="X55" s="57">
        <f>'Data General'!Y51/'Data General'!$P51</f>
        <v>1.5877553850169666</v>
      </c>
      <c r="Y55" s="57">
        <f>'Data General'!Z51/'Data General'!$P51</f>
        <v>1.2900512503262853</v>
      </c>
      <c r="Z55" s="57">
        <f>'Data General'!AA51/'Data General'!$P51</f>
        <v>1.3892859618898457</v>
      </c>
    </row>
    <row r="56" spans="1:26">
      <c r="A56" s="10" t="s">
        <v>17</v>
      </c>
      <c r="B56" s="57">
        <f>'Data General'!C52/'Data General'!$P52</f>
        <v>0.33401606425702812</v>
      </c>
      <c r="C56" s="57">
        <f>'Data General'!D52/'Data General'!$P52</f>
        <v>0.27253012048192771</v>
      </c>
      <c r="D56" s="57">
        <f>'Data General'!E52/'Data General'!$P52</f>
        <v>0.39078313253012048</v>
      </c>
      <c r="E56" s="57">
        <f>'Data General'!F52/'Data General'!$P52</f>
        <v>0.23634538152610443</v>
      </c>
      <c r="F56" s="57">
        <f>'Data General'!G52/'Data General'!$P52</f>
        <v>0.321425702811245</v>
      </c>
      <c r="G56" s="57">
        <f>'Data General'!H52/'Data General'!$P52</f>
        <v>0.3683132530120482</v>
      </c>
      <c r="H56" s="57">
        <f>'Data General'!I52/'Data General'!$P52</f>
        <v>0.58560240963855426</v>
      </c>
      <c r="I56" s="57">
        <f>'Data General'!J52/'Data General'!$P52</f>
        <v>0.47116465863453816</v>
      </c>
      <c r="J56" s="57">
        <f>'Data General'!K52/'Data General'!$P52</f>
        <v>0.3229317269076305</v>
      </c>
      <c r="K56" s="57">
        <f>'Data General'!L52/'Data General'!$P52</f>
        <v>0.51817269076305217</v>
      </c>
      <c r="L56" s="57">
        <f>'Data General'!M52/'Data General'!$P52</f>
        <v>1.0611244979919678</v>
      </c>
      <c r="M56" s="57">
        <f>'Data General'!N52/'Data General'!$P52</f>
        <v>1.0110441767068272</v>
      </c>
      <c r="N56" s="57">
        <f>'Data General'!O52/'Data General'!$P52</f>
        <v>0.67979919678714862</v>
      </c>
      <c r="O56" s="57">
        <f>'Data General'!P52/'Data General'!$P52</f>
        <v>1</v>
      </c>
      <c r="P56" s="57">
        <f>'Data General'!Q52/'Data General'!$P52</f>
        <v>1.115</v>
      </c>
      <c r="Q56" s="57">
        <f>'Data General'!R52/'Data General'!$P52</f>
        <v>0.76084337349397591</v>
      </c>
      <c r="R56" s="57">
        <f>'Data General'!S52/'Data General'!$P52</f>
        <v>1.3246184738955824</v>
      </c>
      <c r="S56" s="57">
        <f>'Data General'!T52/'Data General'!$P52</f>
        <v>0.51516064257028116</v>
      </c>
      <c r="T56" s="57">
        <f>'Data General'!U52/'Data General'!$P52</f>
        <v>1.429698795180723</v>
      </c>
      <c r="U56" s="57">
        <f>'Data General'!V52/'Data General'!$P52</f>
        <v>0.7291463855421686</v>
      </c>
      <c r="V56" s="57">
        <f>'Data General'!W52/'Data General'!$P52</f>
        <v>0.65623174698795184</v>
      </c>
      <c r="W56" s="57">
        <f>'Data General'!X52/'Data General'!$P52</f>
        <v>0.52498539759036145</v>
      </c>
      <c r="X56" s="57">
        <f>'Data General'!Y52/'Data General'!$P52</f>
        <v>0.4199883180722892</v>
      </c>
      <c r="Y56" s="57">
        <f>'Data General'!Z52/'Data General'!$P52</f>
        <v>0.34124050843373493</v>
      </c>
      <c r="Z56" s="57">
        <f>'Data General'!AA52/'Data General'!$P52</f>
        <v>0.36748977831325297</v>
      </c>
    </row>
    <row r="57" spans="1:26">
      <c r="A57" s="10" t="s">
        <v>18</v>
      </c>
      <c r="B57" s="57">
        <f>'Data General'!C53/'Data General'!$P53</f>
        <v>4.5953907719010658</v>
      </c>
      <c r="C57" s="57">
        <f>'Data General'!D53/'Data General'!$P53</f>
        <v>4.1192806518489951</v>
      </c>
      <c r="D57" s="57">
        <f>'Data General'!E53/'Data General'!$P53</f>
        <v>3.9871751603104961</v>
      </c>
      <c r="E57" s="57">
        <f>'Data General'!F53/'Data General'!$P53</f>
        <v>6.6833807434549923</v>
      </c>
      <c r="F57" s="57">
        <f>'Data General'!G53/'Data General'!$P53</f>
        <v>5.2067402728894461</v>
      </c>
      <c r="G57" s="57">
        <f>'Data General'!H53/'Data General'!$P53</f>
        <v>4.686996769683236</v>
      </c>
      <c r="H57" s="57">
        <f>'Data General'!I53/'Data General'!$P53</f>
        <v>1.5019526541632515</v>
      </c>
      <c r="I57" s="57">
        <f>'Data General'!J53/'Data General'!$P53</f>
        <v>2.9845234077431173</v>
      </c>
      <c r="J57" s="57">
        <f>'Data General'!K53/'Data General'!$P53</f>
        <v>2.6027192517236393</v>
      </c>
      <c r="K57" s="57">
        <f>'Data General'!L53/'Data General'!$P53</f>
        <v>4.0033749578130271</v>
      </c>
      <c r="L57" s="57">
        <f>'Data General'!M53/'Data General'!$P53</f>
        <v>2.1865869533773683</v>
      </c>
      <c r="M57" s="57">
        <f>'Data General'!N53/'Data General'!$P53</f>
        <v>2.219034762065474</v>
      </c>
      <c r="N57" s="57">
        <f>'Data General'!O53/'Data General'!$P53</f>
        <v>1.8693409189527987</v>
      </c>
      <c r="O57" s="57">
        <f>'Data General'!P53/'Data General'!$P53</f>
        <v>1</v>
      </c>
      <c r="P57" s="57">
        <f>'Data General'!Q53/'Data General'!$P53</f>
        <v>1.5548430644616942</v>
      </c>
      <c r="Q57" s="57">
        <f>'Data General'!R53/'Data General'!$P53</f>
        <v>1.0200568921459909</v>
      </c>
      <c r="R57" s="57">
        <f>'Data General'!S53/'Data General'!$P53</f>
        <v>0.90940648956173764</v>
      </c>
      <c r="S57" s="57">
        <f>'Data General'!T53/'Data General'!$P53</f>
        <v>1.2726483776095656</v>
      </c>
      <c r="T57" s="57">
        <f>'Data General'!U53/'Data General'!$P53</f>
        <v>1.513716792825804</v>
      </c>
      <c r="U57" s="57">
        <f>'Data General'!V53/'Data General'!$P53</f>
        <v>1.7183356636613467</v>
      </c>
      <c r="V57" s="57">
        <f>'Data General'!W53/'Data General'!$P53</f>
        <v>3.0807579190974397</v>
      </c>
      <c r="W57" s="57">
        <f>'Data General'!X53/'Data General'!$P53</f>
        <v>5.3073140157176608</v>
      </c>
      <c r="X57" s="57">
        <f>'Data General'!Y53/'Data General'!$P53</f>
        <v>4.245851212574129</v>
      </c>
      <c r="Y57" s="57">
        <f>'Data General'!Z53/'Data General'!$P53</f>
        <v>3.4497541102164799</v>
      </c>
      <c r="Z57" s="57">
        <f>'Data General'!AA53/'Data General'!$P53</f>
        <v>3.232982980569886</v>
      </c>
    </row>
    <row r="58" spans="1:26">
      <c r="A58" s="10" t="s">
        <v>19</v>
      </c>
      <c r="B58" s="57">
        <f>'Data General'!C54/'Data General'!$P54</f>
        <v>2.5522314860225599</v>
      </c>
      <c r="C58" s="57">
        <f>'Data General'!D54/'Data General'!$P54</f>
        <v>3.6092202059833252</v>
      </c>
      <c r="D58" s="57">
        <f>'Data General'!E54/'Data General'!$P54</f>
        <v>2.9855811672388426</v>
      </c>
      <c r="E58" s="57">
        <f>'Data General'!F54/'Data General'!$P54</f>
        <v>1.805689063266307</v>
      </c>
      <c r="F58" s="57">
        <f>'Data General'!G54/'Data General'!$P54</f>
        <v>2.184894556154978</v>
      </c>
      <c r="G58" s="57">
        <f>'Data General'!H54/'Data General'!$P54</f>
        <v>4.0011770475723392</v>
      </c>
      <c r="H58" s="57">
        <f>'Data General'!I54/'Data General'!$P54</f>
        <v>3.2861206473761646</v>
      </c>
      <c r="I58" s="57">
        <f>'Data General'!J54/'Data General'!$P54</f>
        <v>3.9193722412947523</v>
      </c>
      <c r="J58" s="57">
        <f>'Data General'!K54/'Data General'!$P54</f>
        <v>4.0130456105934282</v>
      </c>
      <c r="K58" s="57">
        <f>'Data General'!L54/'Data General'!$P54</f>
        <v>4.1029916625796963</v>
      </c>
      <c r="L58" s="57">
        <f>'Data General'!M54/'Data General'!$P54</f>
        <v>1.1465424227562531</v>
      </c>
      <c r="M58" s="57">
        <f>'Data General'!N54/'Data General'!$P54</f>
        <v>0.97959784207945066</v>
      </c>
      <c r="N58" s="57">
        <f>'Data General'!O54/'Data General'!$P54</f>
        <v>0.98567925453653749</v>
      </c>
      <c r="O58" s="57">
        <f>'Data General'!P54/'Data General'!$P54</f>
        <v>1</v>
      </c>
      <c r="P58" s="57">
        <f>'Data General'!Q54/'Data General'!$P54</f>
        <v>1.047866601275135</v>
      </c>
      <c r="Q58" s="57">
        <f>'Data General'!R54/'Data General'!$P54</f>
        <v>1.2395291809710642</v>
      </c>
      <c r="R58" s="57">
        <f>'Data General'!S54/'Data General'!$P54</f>
        <v>0.89946051986267783</v>
      </c>
      <c r="S58" s="57">
        <f>'Data General'!T54/'Data General'!$P54</f>
        <v>0.99431093673369297</v>
      </c>
      <c r="T58" s="57">
        <f>'Data General'!U54/'Data General'!$P54</f>
        <v>1.5919568415890142</v>
      </c>
      <c r="U58" s="57">
        <f>'Data General'!V54/'Data General'!$P54</f>
        <v>1.4288376655223149</v>
      </c>
      <c r="V58" s="57">
        <f>'Data General'!W54/'Data General'!$P54</f>
        <v>1.5051495831289847</v>
      </c>
      <c r="W58" s="57">
        <f>'Data General'!X54/'Data General'!$P54</f>
        <v>1.2326630701324179</v>
      </c>
      <c r="X58" s="57">
        <f>'Data General'!Y54/'Data General'!$P54</f>
        <v>0.98613045610593431</v>
      </c>
      <c r="Y58" s="57">
        <f>'Data General'!Z54/'Data General'!$P54</f>
        <v>1.6055321235899944</v>
      </c>
      <c r="Z58" s="57">
        <f>'Data General'!AA54/'Data General'!$P54</f>
        <v>1.0394359980382544</v>
      </c>
    </row>
    <row r="59" spans="1:26">
      <c r="A59" s="6" t="s">
        <v>33</v>
      </c>
      <c r="B59" s="57">
        <f>'Data General'!C55/'Data General'!$P55</f>
        <v>1.5814002445205535</v>
      </c>
      <c r="C59" s="57">
        <f>'Data General'!D55/'Data General'!$P55</f>
        <v>1.4595043195932214</v>
      </c>
      <c r="D59" s="57">
        <f>'Data General'!E55/'Data General'!$P55</f>
        <v>1.1872444476831272</v>
      </c>
      <c r="E59" s="57">
        <f>'Data General'!F55/'Data General'!$P55</f>
        <v>1.3607244933485552</v>
      </c>
      <c r="F59" s="57">
        <f>'Data General'!G55/'Data General'!$P55</f>
        <v>1.4176524407523461</v>
      </c>
      <c r="G59" s="57">
        <f>'Data General'!H55/'Data General'!$P55</f>
        <v>1.3533483932084822</v>
      </c>
      <c r="H59" s="57">
        <f>'Data General'!I55/'Data General'!$P55</f>
        <v>1.4758029909235915</v>
      </c>
      <c r="I59" s="57">
        <f>'Data General'!J55/'Data General'!$P55</f>
        <v>1.460176346279968</v>
      </c>
      <c r="J59" s="57">
        <f>'Data General'!K55/'Data General'!$P55</f>
        <v>1.4189155270551466</v>
      </c>
      <c r="K59" s="57">
        <f>'Data General'!L55/'Data General'!$P55</f>
        <v>1.5947031342353064</v>
      </c>
      <c r="L59" s="57">
        <f>'Data General'!M55/'Data General'!$P55</f>
        <v>1.5458476037795428</v>
      </c>
      <c r="M59" s="57">
        <f>'Data General'!N55/'Data General'!$P55</f>
        <v>1.2738873100310104</v>
      </c>
      <c r="N59" s="57">
        <f>'Data General'!O55/'Data General'!$P55</f>
        <v>1.2256876128478549</v>
      </c>
      <c r="O59" s="57">
        <f>'Data General'!P55/'Data General'!$P55</f>
        <v>1</v>
      </c>
      <c r="P59" s="57">
        <f>'Data General'!Q55/'Data General'!$P55</f>
        <v>1.106973693798732</v>
      </c>
      <c r="Q59" s="57">
        <f>'Data General'!R55/'Data General'!$P55</f>
        <v>0.86400770806512994</v>
      </c>
      <c r="R59" s="57">
        <f>'Data General'!S55/'Data General'!$P55</f>
        <v>1.0892985822665922</v>
      </c>
      <c r="S59" s="57">
        <f>'Data General'!T55/'Data General'!$P55</f>
        <v>1.2705028864760701</v>
      </c>
      <c r="T59" s="57">
        <f>'Data General'!U55/'Data General'!$P55</f>
        <v>1.3147675840235775</v>
      </c>
      <c r="U59" s="57">
        <f>'Data General'!V55/'Data General'!$P55</f>
        <v>1.0589137457795914</v>
      </c>
      <c r="V59" s="57">
        <f>'Data General'!W55/'Data General'!$P55</f>
        <v>0.93231160986826667</v>
      </c>
      <c r="W59" s="57">
        <f>'Data General'!X55/'Data General'!$P55</f>
        <v>0.6820026071396762</v>
      </c>
      <c r="X59" s="57">
        <f>'Data General'!Y55/'Data General'!$P55</f>
        <v>0.92736549345381203</v>
      </c>
      <c r="Y59" s="57">
        <f>'Data General'!Z55/'Data General'!$P55</f>
        <v>0.6425060927720696</v>
      </c>
      <c r="Z59" s="57">
        <f>'Data General'!AA55/'Data General'!$P55</f>
        <v>0.71044447065971128</v>
      </c>
    </row>
    <row r="60" spans="1:26">
      <c r="A60" s="4" t="s">
        <v>20</v>
      </c>
      <c r="B60" s="57">
        <f>'Data General'!C56/'Data General'!$P56</f>
        <v>1.3631268909874392</v>
      </c>
      <c r="C60" s="57">
        <f>'Data General'!D56/'Data General'!$P56</f>
        <v>1.2129595672503897</v>
      </c>
      <c r="D60" s="57">
        <f>'Data General'!E56/'Data General'!$P56</f>
        <v>1.0299807463097093</v>
      </c>
      <c r="E60" s="57">
        <f>'Data General'!F56/'Data General'!$P56</f>
        <v>1.1855918217658385</v>
      </c>
      <c r="F60" s="57">
        <f>'Data General'!G56/'Data General'!$P56</f>
        <v>1.212455303933254</v>
      </c>
      <c r="G60" s="57">
        <f>'Data General'!H56/'Data General'!$P56</f>
        <v>1.2784450352984322</v>
      </c>
      <c r="H60" s="57">
        <f>'Data General'!I56/'Data General'!$P56</f>
        <v>1.3710117355826534</v>
      </c>
      <c r="I60" s="57">
        <f>'Data General'!J56/'Data General'!$P56</f>
        <v>1.3022027138534886</v>
      </c>
      <c r="J60" s="57">
        <f>'Data General'!K56/'Data General'!$P56</f>
        <v>1.1151668653158522</v>
      </c>
      <c r="K60" s="57">
        <f>'Data General'!L56/'Data General'!$P56</f>
        <v>1.5953057669386632</v>
      </c>
      <c r="L60" s="57">
        <f>'Data General'!M56/'Data General'!$P56</f>
        <v>1.7501604474190886</v>
      </c>
      <c r="M60" s="57">
        <f>'Data General'!N56/'Data General'!$P56</f>
        <v>1.1156711286329879</v>
      </c>
      <c r="N60" s="57">
        <f>'Data General'!O56/'Data General'!$P56</f>
        <v>1.1202438800770147</v>
      </c>
      <c r="O60" s="57">
        <f>'Data General'!P56/'Data General'!$P56</f>
        <v>1</v>
      </c>
      <c r="P60" s="57">
        <f>'Data General'!Q56/'Data General'!$P56</f>
        <v>1.012308609150087</v>
      </c>
      <c r="Q60" s="57">
        <f>'Data General'!R56/'Data General'!$P56</f>
        <v>0.68710461171724579</v>
      </c>
      <c r="R60" s="57">
        <f>'Data General'!S56/'Data General'!$P56</f>
        <v>1.0305079306867149</v>
      </c>
      <c r="S60" s="57">
        <f>'Data General'!T56/'Data General'!$P56</f>
        <v>1.1061588887870175</v>
      </c>
      <c r="T60" s="57">
        <f>'Data General'!U56/'Data General'!$P56</f>
        <v>0.88413404235811865</v>
      </c>
      <c r="U60" s="57">
        <f>'Data General'!V56/'Data General'!$P56</f>
        <v>0.6287315485468048</v>
      </c>
      <c r="V60" s="57">
        <f>'Data General'!W56/'Data General'!$P56</f>
        <v>0.69470947556615015</v>
      </c>
      <c r="W60" s="57">
        <f>'Data General'!X56/'Data General'!$P56</f>
        <v>0.59858257770239298</v>
      </c>
      <c r="X60" s="57">
        <f>'Data General'!Y56/'Data General'!$P56</f>
        <v>0.67851938121006805</v>
      </c>
      <c r="Y60" s="57">
        <f>'Data General'!Z56/'Data General'!$P56</f>
        <v>0.51506532613871592</v>
      </c>
      <c r="Z60" s="57">
        <f>'Data General'!AA56/'Data General'!$P56</f>
        <v>0.5178809623159647</v>
      </c>
    </row>
    <row r="61" spans="1:26">
      <c r="A61" s="4" t="s">
        <v>21</v>
      </c>
      <c r="B61" s="57">
        <f>'Data General'!C57/'Data General'!$P57</f>
        <v>2.334351145038168</v>
      </c>
      <c r="C61" s="57">
        <f>'Data General'!D57/'Data General'!$P57</f>
        <v>2.3517927365255611</v>
      </c>
      <c r="D61" s="57">
        <f>'Data General'!E57/'Data General'!$P57</f>
        <v>1.5624797594263242</v>
      </c>
      <c r="E61" s="57">
        <f>'Data General'!F57/'Data General'!$P57</f>
        <v>1.9145500809622946</v>
      </c>
      <c r="F61" s="57">
        <f>'Data General'!G57/'Data General'!$P57</f>
        <v>2.1151977793199168</v>
      </c>
      <c r="G61" s="57">
        <f>'Data General'!H57/'Data General'!$P57</f>
        <v>1.4778625954198474</v>
      </c>
      <c r="H61" s="57">
        <f>'Data General'!I57/'Data General'!$P57</f>
        <v>1.61323155216285</v>
      </c>
      <c r="I61" s="57">
        <f>'Data General'!J57/'Data General'!$P57</f>
        <v>2.032199861207495</v>
      </c>
      <c r="J61" s="57">
        <f>'Data General'!K57/'Data General'!$P57</f>
        <v>2.2873467499421696</v>
      </c>
      <c r="K61" s="57">
        <f>'Data General'!L57/'Data General'!$P57</f>
        <v>1.631413370344668</v>
      </c>
      <c r="L61" s="57">
        <f>'Data General'!M57/'Data General'!$P57</f>
        <v>1.2808697663659496</v>
      </c>
      <c r="M61" s="57">
        <f>'Data General'!N57/'Data General'!$P57</f>
        <v>2.1895442979412447</v>
      </c>
      <c r="N61" s="57">
        <f>'Data General'!O57/'Data General'!$P57</f>
        <v>1.6298403886190145</v>
      </c>
      <c r="O61" s="57">
        <f>'Data General'!P57/'Data General'!$P57</f>
        <v>1</v>
      </c>
      <c r="P61" s="57">
        <f>'Data General'!Q57/'Data General'!$P57</f>
        <v>1.4012953967152439</v>
      </c>
      <c r="Q61" s="57">
        <f>'Data General'!R57/'Data General'!$P57</f>
        <v>1.1158917418459404</v>
      </c>
      <c r="R61" s="57">
        <f>'Data General'!S57/'Data General'!$P57</f>
        <v>1.1929215822345594</v>
      </c>
      <c r="S61" s="57">
        <f>'Data General'!T57/'Data General'!$P57</f>
        <v>1.7931529030765672</v>
      </c>
      <c r="T61" s="57">
        <f>'Data General'!U57/'Data General'!$P57</f>
        <v>2.2340504279435578</v>
      </c>
      <c r="U61" s="57">
        <f>'Data General'!V57/'Data General'!$P57</f>
        <v>2.2340504279435578</v>
      </c>
      <c r="V61" s="57">
        <f>'Data General'!W57/'Data General'!$P57</f>
        <v>1.1215403237493777</v>
      </c>
      <c r="W61" s="57">
        <f>'Data General'!X57/'Data General'!$P57</f>
        <v>0.87402073381943557</v>
      </c>
      <c r="X61" s="57">
        <f>'Data General'!Y57/'Data General'!$P57</f>
        <v>1.0847022618699163</v>
      </c>
      <c r="Y61" s="57">
        <f>'Data General'!Z57/'Data General'!$P57</f>
        <v>0.82339950743494117</v>
      </c>
      <c r="Z61" s="57">
        <f>'Data General'!AA57/'Data General'!$P57</f>
        <v>0.82790067131417755</v>
      </c>
    </row>
    <row r="62" spans="1:26">
      <c r="A62" s="4" t="s">
        <v>22</v>
      </c>
      <c r="B62" s="57">
        <f>'Data General'!C58/'Data General'!$P58</f>
        <v>3.7148803329864726</v>
      </c>
      <c r="C62" s="57">
        <f>'Data General'!D58/'Data General'!$P58</f>
        <v>2.8827610128338534</v>
      </c>
      <c r="D62" s="57">
        <f>'Data General'!E58/'Data General'!$P58</f>
        <v>3.0187304890738815</v>
      </c>
      <c r="E62" s="57">
        <f>'Data General'!F58/'Data General'!$P58</f>
        <v>3.1817551161984046</v>
      </c>
      <c r="F62" s="57">
        <f>'Data General'!G58/'Data General'!$P58</f>
        <v>3.2573707943114809</v>
      </c>
      <c r="G62" s="57">
        <f>'Data General'!H58/'Data General'!$P58</f>
        <v>3.4280263614290671</v>
      </c>
      <c r="H62" s="57">
        <f>'Data General'!I58/'Data General'!$P58</f>
        <v>1.5026014568158168</v>
      </c>
      <c r="I62" s="57">
        <f>'Data General'!J58/'Data General'!$P58</f>
        <v>0.85952133194588964</v>
      </c>
      <c r="J62" s="57">
        <f>'Data General'!K58/'Data General'!$P58</f>
        <v>0.67256330211585158</v>
      </c>
      <c r="K62" s="57">
        <f>'Data General'!L58/'Data General'!$P58</f>
        <v>0.66770724939299342</v>
      </c>
      <c r="L62" s="57">
        <f>'Data General'!M58/'Data General'!$P58</f>
        <v>0.79049601109954903</v>
      </c>
      <c r="M62" s="57">
        <f>'Data General'!N58/'Data General'!$P58</f>
        <v>0.82934443288241411</v>
      </c>
      <c r="N62" s="57">
        <f>'Data General'!O58/'Data General'!$P58</f>
        <v>0.84911550468262231</v>
      </c>
      <c r="O62" s="57">
        <f>'Data General'!P58/'Data General'!$P58</f>
        <v>1</v>
      </c>
      <c r="P62" s="57">
        <f>'Data General'!Q58/'Data General'!$P58</f>
        <v>1.130766562608394</v>
      </c>
      <c r="Q62" s="57">
        <f>'Data General'!R58/'Data General'!$P58</f>
        <v>0.91397849462365588</v>
      </c>
      <c r="R62" s="57">
        <f>'Data General'!S58/'Data General'!$P58</f>
        <v>1.016649323621228</v>
      </c>
      <c r="S62" s="57">
        <f>'Data General'!T58/'Data General'!$P58</f>
        <v>1.1571279916753381</v>
      </c>
      <c r="T62" s="57">
        <f>'Data General'!U58/'Data General'!$P58</f>
        <v>1.012486992715921</v>
      </c>
      <c r="U62" s="57">
        <f>'Data General'!V58/'Data General'!$P58</f>
        <v>0.98681928546652797</v>
      </c>
      <c r="V62" s="57">
        <f>'Data General'!W58/'Data General'!$P58</f>
        <v>0.51271823916021109</v>
      </c>
      <c r="W62" s="57">
        <f>'Data General'!X58/'Data General'!$P58</f>
        <v>0.50266494035314802</v>
      </c>
      <c r="X62" s="57">
        <f>'Data General'!Y58/'Data General'!$P58</f>
        <v>0.47614046836839263</v>
      </c>
      <c r="Y62" s="57">
        <f>'Data General'!Z58/'Data General'!$P58</f>
        <v>0.47355176859809234</v>
      </c>
      <c r="Z62" s="57">
        <f>'Data General'!AA58/'Data General'!$P58</f>
        <v>0.47614046836839263</v>
      </c>
    </row>
    <row r="63" spans="1:26">
      <c r="A63" s="4" t="s">
        <v>23</v>
      </c>
      <c r="B63" s="57">
        <f>'Data General'!C59/'Data General'!$P59</f>
        <v>1.2937973283416999</v>
      </c>
      <c r="C63" s="57">
        <f>'Data General'!D59/'Data General'!$P59</f>
        <v>1.2997532544882158</v>
      </c>
      <c r="D63" s="57">
        <f>'Data General'!E59/'Data General'!$P59</f>
        <v>1.2154343571853994</v>
      </c>
      <c r="E63" s="57">
        <f>'Data General'!F59/'Data General'!$P59</f>
        <v>1.1956947162426614</v>
      </c>
      <c r="F63" s="57">
        <f>'Data General'!G59/'Data General'!$P59</f>
        <v>1.2069258912618055</v>
      </c>
      <c r="G63" s="57">
        <f>'Data General'!H59/'Data General'!$P59</f>
        <v>1.1715306730196546</v>
      </c>
      <c r="H63" s="57">
        <f>'Data General'!I59/'Data General'!$P59</f>
        <v>1.9944694971496639</v>
      </c>
      <c r="I63" s="57">
        <f>'Data General'!J59/'Data General'!$P59</f>
        <v>1.7283246830596444</v>
      </c>
      <c r="J63" s="57">
        <f>'Data General'!K59/'Data General'!$P59</f>
        <v>2.2599336339657961</v>
      </c>
      <c r="K63" s="57">
        <f>'Data General'!L59/'Data General'!$P59</f>
        <v>1.7501063558240448</v>
      </c>
      <c r="L63" s="57">
        <f>'Data General'!M59/'Data General'!$P59</f>
        <v>0.70160810005955931</v>
      </c>
      <c r="M63" s="57">
        <f>'Data General'!N59/'Data General'!$P59</f>
        <v>0.87356419637539351</v>
      </c>
      <c r="N63" s="57">
        <f>'Data General'!O59/'Data General'!$P59</f>
        <v>1.3576108227686547</v>
      </c>
      <c r="O63" s="57">
        <f>'Data General'!P59/'Data General'!$P59</f>
        <v>1</v>
      </c>
      <c r="P63" s="57">
        <f>'Data General'!Q59/'Data General'!$P59</f>
        <v>1.262656343061346</v>
      </c>
      <c r="Q63" s="57">
        <f>'Data General'!R59/'Data General'!$P59</f>
        <v>1.7018633540372672</v>
      </c>
      <c r="R63" s="57">
        <f>'Data General'!S59/'Data General'!$P59</f>
        <v>1.353016251169914</v>
      </c>
      <c r="S63" s="57">
        <f>'Data General'!T59/'Data General'!$P59</f>
        <v>1.5572194333361695</v>
      </c>
      <c r="T63" s="57">
        <f>'Data General'!U59/'Data General'!$P59</f>
        <v>2.8953458691397942</v>
      </c>
      <c r="U63" s="57">
        <f>'Data General'!V59/'Data General'!$P59</f>
        <v>2.1091346890155709</v>
      </c>
      <c r="V63" s="57">
        <f>'Data General'!W59/'Data General'!$P59</f>
        <v>2.4512191966866603</v>
      </c>
      <c r="W63" s="57">
        <f>'Data General'!X59/'Data General'!$P59</f>
        <v>0.99217505449287546</v>
      </c>
      <c r="X63" s="57">
        <f>'Data General'!Y59/'Data General'!$P59</f>
        <v>2.5961618746286006</v>
      </c>
      <c r="Y63" s="57">
        <f>'Data General'!Z59/'Data General'!$P59</f>
        <v>1.9707513148404645</v>
      </c>
      <c r="Z63" s="57">
        <f>'Data General'!AA59/'Data General'!$P59</f>
        <v>1.9815245477040007</v>
      </c>
    </row>
    <row r="64" spans="1:26">
      <c r="A64" s="11" t="s">
        <v>69</v>
      </c>
      <c r="B64" s="57">
        <f>'Data General'!C60/'Data General'!$P60</f>
        <v>1.9820125025206694</v>
      </c>
      <c r="C64" s="57">
        <f>'Data General'!D60/'Data General'!$P60</f>
        <v>2.1341399475700746</v>
      </c>
      <c r="D64" s="57">
        <f>'Data General'!E60/'Data General'!$P60</f>
        <v>1.7307924984875982</v>
      </c>
      <c r="E64" s="57">
        <f>'Data General'!F60/'Data General'!$P60</f>
        <v>1.7584593668078241</v>
      </c>
      <c r="F64" s="57">
        <f>'Data General'!G60/'Data General'!$P60</f>
        <v>1.6791691873361565</v>
      </c>
      <c r="G64" s="57">
        <f>'Data General'!H60/'Data General'!$P60</f>
        <v>1.7577334139947569</v>
      </c>
      <c r="H64" s="57">
        <f>'Data General'!I60/'Data General'!$P60</f>
        <v>2.5483363581367211</v>
      </c>
      <c r="I64" s="57">
        <f>'Data General'!J60/'Data General'!$P60</f>
        <v>3.441742286751361</v>
      </c>
      <c r="J64" s="57">
        <f>'Data General'!K60/'Data General'!$P60</f>
        <v>2.9567654769106673</v>
      </c>
      <c r="K64" s="57">
        <f>'Data General'!L60/'Data General'!$P60</f>
        <v>4.0346037507562009</v>
      </c>
      <c r="L64" s="57">
        <f>'Data General'!M60/'Data General'!$P60</f>
        <v>2.8161726154466624</v>
      </c>
      <c r="M64" s="57">
        <f>'Data General'!N60/'Data General'!$P60</f>
        <v>0.51328896955031256</v>
      </c>
      <c r="N64" s="57">
        <f>'Data General'!O60/'Data General'!$P60</f>
        <v>0.89130873159911272</v>
      </c>
      <c r="O64" s="57">
        <f>'Data General'!P60/'Data General'!$P60</f>
        <v>1</v>
      </c>
      <c r="P64" s="57">
        <f>'Data General'!Q60/'Data General'!$P60</f>
        <v>0.72502520669489812</v>
      </c>
      <c r="Q64" s="57">
        <f>'Data General'!R60/'Data General'!$P60</f>
        <v>0.68788062109296233</v>
      </c>
      <c r="R64" s="57">
        <f>'Data General'!S60/'Data General'!$P60</f>
        <v>0.70082677959265982</v>
      </c>
      <c r="S64" s="57">
        <f>'Data General'!T60/'Data General'!$P60</f>
        <v>0.66485178463399874</v>
      </c>
      <c r="T64" s="57">
        <f>'Data General'!U60/'Data General'!$P60</f>
        <v>0.70026214962694089</v>
      </c>
      <c r="U64" s="57">
        <f>'Data General'!V60/'Data General'!$P60</f>
        <v>0.63290986085904422</v>
      </c>
      <c r="V64" s="57">
        <f>'Data General'!W60/'Data General'!$P60</f>
        <v>0.601304698527929</v>
      </c>
      <c r="W64" s="57">
        <f>'Data General'!X60/'Data General'!$P60</f>
        <v>0.54113793103448271</v>
      </c>
      <c r="X64" s="57">
        <f>'Data General'!Y60/'Data General'!$P60</f>
        <v>0.47078999999999999</v>
      </c>
      <c r="Y64" s="57">
        <f>'Data General'!Z60/'Data General'!$P60</f>
        <v>0.38242271699999997</v>
      </c>
      <c r="Z64" s="57">
        <f>'Data General'!AA60/'Data General'!$P60</f>
        <v>0.35947735397999997</v>
      </c>
    </row>
    <row r="65" spans="1:26">
      <c r="A65" s="4" t="s">
        <v>70</v>
      </c>
      <c r="B65" s="57">
        <f>'Data General'!C61/'Data General'!$P61</f>
        <v>1.9385711377976795</v>
      </c>
      <c r="C65" s="57">
        <f>'Data General'!D61/'Data General'!$P61</f>
        <v>2.0921229391410545</v>
      </c>
      <c r="D65" s="57">
        <f>'Data General'!E61/'Data General'!$P61</f>
        <v>1.6964787299002646</v>
      </c>
      <c r="E65" s="57">
        <f>'Data General'!F61/'Data General'!$P61</f>
        <v>1.7471605943415429</v>
      </c>
      <c r="F65" s="57">
        <f>'Data General'!G61/'Data General'!$P61</f>
        <v>1.6676979442295949</v>
      </c>
      <c r="G65" s="57">
        <f>'Data General'!H61/'Data General'!$P61</f>
        <v>1.7591288418481579</v>
      </c>
      <c r="H65" s="57">
        <f>'Data General'!I61/'Data General'!$P61</f>
        <v>2.5500915937309179</v>
      </c>
      <c r="I65" s="57">
        <f>'Data General'!J61/'Data General'!$P61</f>
        <v>3.4468552819051497</v>
      </c>
      <c r="J65" s="57">
        <f>'Data General'!K61/'Data General'!$P61</f>
        <v>2.9709749643802157</v>
      </c>
      <c r="K65" s="57">
        <f>'Data General'!L61/'Data General'!$P61</f>
        <v>3.9687360065133319</v>
      </c>
      <c r="L65" s="57">
        <f>'Data General'!M61/'Data General'!$P61</f>
        <v>2.8097699979645836</v>
      </c>
      <c r="M65" s="57">
        <f>'Data General'!N61/'Data General'!$P61</f>
        <v>0.49196010584164462</v>
      </c>
      <c r="N65" s="57">
        <f>'Data General'!O61/'Data General'!$P61</f>
        <v>0.89761856299613274</v>
      </c>
      <c r="O65" s="57">
        <f>'Data General'!P61/'Data General'!$P61</f>
        <v>1</v>
      </c>
      <c r="P65" s="57">
        <f>'Data General'!Q61/'Data General'!$P61</f>
        <v>0.72900468145735808</v>
      </c>
      <c r="Q65" s="57">
        <f>'Data General'!R61/'Data General'!$P61</f>
        <v>0.69257073071443109</v>
      </c>
      <c r="R65" s="57">
        <f>'Data General'!S61/'Data General'!$P61</f>
        <v>0.70645226948911055</v>
      </c>
      <c r="S65" s="57">
        <f>'Data General'!T61/'Data General'!$P61</f>
        <v>0.67107673519234678</v>
      </c>
      <c r="T65" s="57">
        <f>'Data General'!U61/'Data General'!$P61</f>
        <v>0.70502747811927535</v>
      </c>
      <c r="U65" s="57">
        <f>'Data General'!V61/'Data General'!$P61</f>
        <v>0.63883574190922043</v>
      </c>
      <c r="V65" s="57">
        <f>'Data General'!W61/'Data General'!$P61</f>
        <v>0.60689395481375941</v>
      </c>
      <c r="W65" s="57">
        <f>'Data General'!X61/'Data General'!$P61</f>
        <v>0.54620455933238343</v>
      </c>
      <c r="X65" s="57">
        <f>'Data General'!Y61/'Data General'!$P61</f>
        <v>0.47519796661917363</v>
      </c>
      <c r="Y65" s="57">
        <f>'Data General'!Z61/'Data General'!$P61</f>
        <v>0.38600330828475471</v>
      </c>
      <c r="Z65" s="57">
        <f>'Data General'!AA61/'Data General'!$P61</f>
        <v>0.36284310978766943</v>
      </c>
    </row>
    <row r="66" spans="1:26" ht="15.75" customHeight="1">
      <c r="A66" s="4" t="s">
        <v>116</v>
      </c>
      <c r="B66" s="57">
        <f>'Data General'!C62/'Data General'!$P62</f>
        <v>6.6217391304347828</v>
      </c>
      <c r="C66" s="57">
        <f>'Data General'!D62/'Data General'!$P62</f>
        <v>6.6217391304347828</v>
      </c>
      <c r="D66" s="57">
        <f>'Data General'!E62/'Data General'!$P62</f>
        <v>5.3956521739130432</v>
      </c>
      <c r="E66" s="57">
        <f>'Data General'!F62/'Data General'!$P62</f>
        <v>2.965217391304348</v>
      </c>
      <c r="F66" s="57">
        <f>'Data General'!G62/'Data General'!$P62</f>
        <v>2.9043478260869566</v>
      </c>
      <c r="G66" s="57">
        <f>'Data General'!H62/'Data General'!$P62</f>
        <v>1.6086956521739131</v>
      </c>
      <c r="H66" s="57">
        <f>'Data General'!I62/'Data General'!$P62</f>
        <v>2.3608695652173912</v>
      </c>
      <c r="I66" s="57">
        <f>'Data General'!J62/'Data General'!$P62</f>
        <v>2.8956521739130436</v>
      </c>
      <c r="J66" s="57">
        <f>'Data General'!K62/'Data General'!$P62</f>
        <v>1.4391304347826086</v>
      </c>
      <c r="K66" s="57">
        <f>'Data General'!L62/'Data General'!$P62</f>
        <v>11.069565217391304</v>
      </c>
      <c r="L66" s="57">
        <f>'Data General'!M62/'Data General'!$P62</f>
        <v>3.5</v>
      </c>
      <c r="M66" s="57">
        <f>'Data General'!N62/'Data General'!$P62</f>
        <v>2.7913043478260868</v>
      </c>
      <c r="N66" s="57">
        <f>'Data General'!O62/'Data General'!$P62</f>
        <v>0.21739130434782608</v>
      </c>
      <c r="O66" s="57">
        <f>'Data General'!P62/'Data General'!$P62</f>
        <v>1</v>
      </c>
      <c r="P66" s="57">
        <f>'Data General'!Q62/'Data General'!$P62</f>
        <v>0.3</v>
      </c>
      <c r="Q66" s="57">
        <f>'Data General'!R62/'Data General'!$P62</f>
        <v>0.18695652173913044</v>
      </c>
      <c r="R66" s="57">
        <f>'Data General'!S62/'Data General'!$P62</f>
        <v>0.1</v>
      </c>
      <c r="S66" s="57">
        <f>'Data General'!T62/'Data General'!$P62</f>
        <v>0</v>
      </c>
      <c r="T66" s="57">
        <f>'Data General'!U62/'Data General'!$P62</f>
        <v>0.19130434782608696</v>
      </c>
      <c r="U66" s="57">
        <f>'Data General'!V62/'Data General'!$P62</f>
        <v>0</v>
      </c>
      <c r="V66" s="57">
        <f>'Data General'!W62/'Data General'!$P62</f>
        <v>4.3478260869565218E-3</v>
      </c>
      <c r="W66" s="57">
        <f>'Data General'!X62/'Data General'!$P62</f>
        <v>0</v>
      </c>
      <c r="X66" s="57">
        <f>'Data General'!Y62/'Data General'!$P62</f>
        <v>0</v>
      </c>
      <c r="Y66" s="57">
        <f>'Data General'!Z62/'Data General'!$P62</f>
        <v>0</v>
      </c>
      <c r="Z66" s="57">
        <f>'Data General'!AA62/'Data General'!$P62</f>
        <v>0</v>
      </c>
    </row>
    <row r="67" spans="1:26" ht="20.25" customHeight="1">
      <c r="A67" s="34" t="s">
        <v>40</v>
      </c>
      <c r="B67" s="57">
        <f>'Data General'!C49/'Data General'!$P49</f>
        <v>1.7512885509083227</v>
      </c>
      <c r="C67" s="57">
        <f>'Data General'!D49/'Data General'!$P49</f>
        <v>1.6789184621884241</v>
      </c>
      <c r="D67" s="57">
        <f>'Data General'!E49/'Data General'!$P49</f>
        <v>1.4351161808196029</v>
      </c>
      <c r="E67" s="57">
        <f>'Data General'!F49/'Data General'!$P49</f>
        <v>1.7672243346007606</v>
      </c>
      <c r="F67" s="57">
        <f>'Data General'!G49/'Data General'!$P49</f>
        <v>1.6535783692437684</v>
      </c>
      <c r="G67" s="57">
        <f>'Data General'!H49/'Data General'!$P49</f>
        <v>1.6829995775242923</v>
      </c>
      <c r="H67" s="57">
        <f>'Data General'!I49/'Data General'!$P49</f>
        <v>1.5915504858470637</v>
      </c>
      <c r="I67" s="57">
        <f>'Data General'!J49/'Data General'!$P49</f>
        <v>1.8742205323193917</v>
      </c>
      <c r="J67" s="57">
        <f>'Data General'!K49/'Data General'!$P49</f>
        <v>1.8762272919307139</v>
      </c>
      <c r="K67" s="57">
        <f>'Data General'!L49/'Data General'!$P49</f>
        <v>1.9567553865652725</v>
      </c>
      <c r="L67" s="57">
        <f>'Data General'!M49/'Data General'!$P49</f>
        <v>1.6116645542881285</v>
      </c>
      <c r="M67" s="57">
        <f>'Data General'!N49/'Data General'!$P49</f>
        <v>1.2017743979721165</v>
      </c>
      <c r="N67" s="57">
        <f>'Data General'!O49/'Data General'!$P49</f>
        <v>1.124034643008027</v>
      </c>
      <c r="O67" s="57">
        <f>'Data General'!P49/'Data General'!$P49</f>
        <v>1</v>
      </c>
      <c r="P67" s="57">
        <f>'Data General'!Q49/'Data General'!$P49</f>
        <v>1.1151035065483734</v>
      </c>
      <c r="Q67" s="57">
        <f>'Data General'!R49/'Data General'!$P49</f>
        <v>0.94504858470637942</v>
      </c>
      <c r="R67" s="57">
        <f>'Data General'!S49/'Data General'!$P49</f>
        <v>1.0731558935361216</v>
      </c>
      <c r="S67" s="57">
        <f>'Data General'!T49/'Data General'!$P49</f>
        <v>1.1251077313054498</v>
      </c>
      <c r="T67" s="57">
        <f>'Data General'!U49/'Data General'!$P49</f>
        <v>1.2871736375158429</v>
      </c>
      <c r="U67" s="57">
        <f>'Data General'!V49/'Data General'!$P49</f>
        <v>1.0157763413603718</v>
      </c>
      <c r="V67" s="57">
        <f>'Data General'!W49/'Data General'!$P49</f>
        <v>1.0622575411913815</v>
      </c>
      <c r="W67" s="57">
        <f>'Data General'!X49/'Data General'!$P49</f>
        <v>1.105393371356147</v>
      </c>
      <c r="X67" s="57">
        <f>'Data General'!Y49/'Data General'!$P49</f>
        <v>1.0874819098014363</v>
      </c>
      <c r="Y67" s="57">
        <f>'Data General'!Z49/'Data General'!$P49</f>
        <v>0.86030448359955636</v>
      </c>
      <c r="Z67" s="57">
        <f>'Data General'!AA49/'Data General'!$P49</f>
        <v>0.85870788436714429</v>
      </c>
    </row>
    <row r="68" spans="1:26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</row>
    <row r="69" spans="1:26">
      <c r="A69" s="14" t="s">
        <v>119</v>
      </c>
      <c r="B69" s="57">
        <f>'Data General'!C63/'Data General'!$P63</f>
        <v>0.66246305807802197</v>
      </c>
      <c r="C69" s="57">
        <f>'Data General'!D63/'Data General'!$P63</f>
        <v>0.66650306594717135</v>
      </c>
      <c r="D69" s="57">
        <f>'Data General'!E63/'Data General'!$P63</f>
        <v>0.66406099520562367</v>
      </c>
      <c r="E69" s="57">
        <f>'Data General'!F63/'Data General'!$P63</f>
        <v>0.69875001041046447</v>
      </c>
      <c r="F69" s="57">
        <f>'Data General'!G63/'Data General'!$P63</f>
        <v>0.702353516416374</v>
      </c>
      <c r="G69" s="57">
        <f>'Data General'!H63/'Data General'!$P63</f>
        <v>0.72216634705553984</v>
      </c>
      <c r="H69" s="57">
        <f>'Data General'!I63/'Data General'!$P63</f>
        <v>0.76282281819176501</v>
      </c>
      <c r="I69" s="57">
        <f>'Data General'!J63/'Data General'!$P63</f>
        <v>0.76882274416638741</v>
      </c>
      <c r="J69" s="57">
        <f>'Data General'!K63/'Data General'!$P63</f>
        <v>0.77683819710868007</v>
      </c>
      <c r="K69" s="57">
        <f>'Data General'!L63/'Data General'!$P63</f>
        <v>0.77489355379887126</v>
      </c>
      <c r="L69" s="57">
        <f>'Data General'!M63/'Data General'!$P63</f>
        <v>0.78815329674868839</v>
      </c>
      <c r="M69" s="57">
        <f>'Data General'!N63/'Data General'!$P63</f>
        <v>0.86092364849252956</v>
      </c>
      <c r="N69" s="57">
        <f>'Data General'!O63/'Data General'!$P63</f>
        <v>0.90699269880315092</v>
      </c>
      <c r="O69" s="57">
        <f>'Data General'!P63/'Data General'!$P63</f>
        <v>1</v>
      </c>
      <c r="P69" s="57">
        <f>'Data General'!Q63/'Data General'!$P63</f>
        <v>0.97678276564381716</v>
      </c>
      <c r="Q69" s="57">
        <f>'Data General'!R63/'Data General'!$P63</f>
        <v>0.96950894933758203</v>
      </c>
      <c r="R69" s="57">
        <f>'Data General'!S63/'Data General'!$P63</f>
        <v>0.90765329281473905</v>
      </c>
      <c r="S69" s="57">
        <f>'Data General'!T63/'Data General'!$P63</f>
        <v>0.99864288853020144</v>
      </c>
      <c r="T69" s="57">
        <f>'Data General'!U63/'Data General'!$P63</f>
        <v>0.99467435566298557</v>
      </c>
      <c r="U69" s="57">
        <f>'Data General'!V63/'Data General'!$P63</f>
        <v>0.98709784712353044</v>
      </c>
      <c r="V69" s="57">
        <f>'Data General'!W63/'Data General'!$P63</f>
        <v>0.71080728762439427</v>
      </c>
      <c r="W69" s="57">
        <f>'Data General'!X63/'Data General'!$P63</f>
        <v>0.5945304223906539</v>
      </c>
      <c r="X69" s="57">
        <f>'Data General'!Y63/'Data General'!$P63</f>
        <v>0.42180981369028503</v>
      </c>
      <c r="Y69" s="57">
        <f>'Data General'!Z63/'Data General'!$P63</f>
        <v>0.31118166257508867</v>
      </c>
      <c r="Z69" s="57">
        <f>'Data General'!AA63/'Data General'!$P63</f>
        <v>0.29976218962183721</v>
      </c>
    </row>
    <row r="70" spans="1:26">
      <c r="A70" s="14" t="s">
        <v>68</v>
      </c>
      <c r="B70" s="57">
        <f>'Data General'!C64/'Data General'!$P64</f>
        <v>0.54147110512009733</v>
      </c>
      <c r="C70" s="57">
        <f>'Data General'!D64/'Data General'!$P64</f>
        <v>0.56576385925077433</v>
      </c>
      <c r="D70" s="57">
        <f>'Data General'!E64/'Data General'!$P64</f>
        <v>0.59559987435033535</v>
      </c>
      <c r="E70" s="57">
        <f>'Data General'!F64/'Data General'!$P64</f>
        <v>0.59054879474061195</v>
      </c>
      <c r="F70" s="57">
        <f>'Data General'!G64/'Data General'!$P64</f>
        <v>0.62855749531016814</v>
      </c>
      <c r="G70" s="57">
        <f>'Data General'!H64/'Data General'!$P64</f>
        <v>0.64571780398926337</v>
      </c>
      <c r="H70" s="57">
        <f>'Data General'!I64/'Data General'!$P64</f>
        <v>0.72433133541691652</v>
      </c>
      <c r="I70" s="57">
        <f>'Data General'!J64/'Data General'!$P64</f>
        <v>0.73275855898564735</v>
      </c>
      <c r="J70" s="57">
        <f>'Data General'!K64/'Data General'!$P64</f>
        <v>0.72950477431607152</v>
      </c>
      <c r="K70" s="57">
        <f>'Data General'!L64/'Data General'!$P64</f>
        <v>0.72327972190779477</v>
      </c>
      <c r="L70" s="57">
        <f>'Data General'!M64/'Data General'!$P64</f>
        <v>0.77309900720837543</v>
      </c>
      <c r="M70" s="57">
        <f>'Data General'!N64/'Data General'!$P64</f>
        <v>0.8598556277999746</v>
      </c>
      <c r="N70" s="57">
        <f>'Data General'!O64/'Data General'!$P64</f>
        <v>0.94329732780221232</v>
      </c>
      <c r="O70" s="57">
        <f>'Data General'!P64/'Data General'!$P64</f>
        <v>1</v>
      </c>
      <c r="P70" s="57">
        <f>'Data General'!Q64/'Data General'!$P64</f>
        <v>0.9357448004687714</v>
      </c>
      <c r="Q70" s="57">
        <f>'Data General'!R64/'Data General'!$P64</f>
        <v>0.95285841643309543</v>
      </c>
      <c r="R70" s="57">
        <f>'Data General'!S64/'Data General'!$P64</f>
        <v>0.90141573339845482</v>
      </c>
      <c r="S70" s="57">
        <f>'Data General'!T64/'Data General'!$P64</f>
        <v>0.97153881018827815</v>
      </c>
      <c r="T70" s="57">
        <f>'Data General'!U64/'Data General'!$P64</f>
        <v>0.96919820977289295</v>
      </c>
      <c r="U70" s="57">
        <f>'Data General'!V64/'Data General'!$P64</f>
        <v>0.99826811150409822</v>
      </c>
      <c r="V70" s="57">
        <f>'Data General'!W64/'Data General'!$P64</f>
        <v>0.67658493868985048</v>
      </c>
      <c r="W70" s="57">
        <f>'Data General'!X64/'Data General'!$P64</f>
        <v>0.58510399719769135</v>
      </c>
      <c r="X70" s="57">
        <f>'Data General'!Y64/'Data General'!$P64</f>
        <v>0.3437820772234097</v>
      </c>
      <c r="Y70" s="57">
        <f>'Data General'!Z64/'Data General'!$P64</f>
        <v>0.23760724711383729</v>
      </c>
      <c r="Z70" s="57">
        <f>'Data General'!AA64/'Data General'!$P64</f>
        <v>0.21440697440893283</v>
      </c>
    </row>
    <row r="71" spans="1:26">
      <c r="A71" s="5" t="s">
        <v>41</v>
      </c>
      <c r="B71" s="57">
        <f>'Data General'!C65/'Data General'!$P65</f>
        <v>0.77574900750805853</v>
      </c>
      <c r="C71" s="57">
        <f>'Data General'!D65/'Data General'!$P65</f>
        <v>0.75311262075728769</v>
      </c>
      <c r="D71" s="57">
        <f>'Data General'!E65/'Data General'!$P65</f>
        <v>0.7081294212279382</v>
      </c>
      <c r="E71" s="57">
        <f>'Data General'!F65/'Data General'!$P65</f>
        <v>0.62146102409478043</v>
      </c>
      <c r="F71" s="57">
        <f>'Data General'!G65/'Data General'!$P65</f>
        <v>0.6549747675969777</v>
      </c>
      <c r="G71" s="57">
        <f>'Data General'!H65/'Data General'!$P65</f>
        <v>0.44444444444444448</v>
      </c>
      <c r="H71" s="57">
        <f>'Data General'!I65/'Data General'!$P65</f>
        <v>0.48148148148148151</v>
      </c>
      <c r="I71" s="57">
        <f>'Data General'!J65/'Data General'!$P65</f>
        <v>0.45679012345679015</v>
      </c>
      <c r="J71" s="57">
        <f>'Data General'!K65/'Data General'!$P65</f>
        <v>0.45679012345679015</v>
      </c>
      <c r="K71" s="57">
        <f>'Data General'!L65/'Data General'!$P65</f>
        <v>0.70370370370370361</v>
      </c>
      <c r="L71" s="57">
        <f>'Data General'!M65/'Data General'!$P65</f>
        <v>0.46913580246913572</v>
      </c>
      <c r="M71" s="57">
        <f>'Data General'!N65/'Data General'!$P65</f>
        <v>0.67901234567901236</v>
      </c>
      <c r="N71" s="57">
        <f>'Data General'!O65/'Data General'!$P65</f>
        <v>0.90123456790123457</v>
      </c>
      <c r="O71" s="57">
        <f>'Data General'!P65/'Data General'!$P65</f>
        <v>1</v>
      </c>
      <c r="P71" s="57">
        <f>'Data General'!Q65/'Data General'!$P65</f>
        <v>0.79012345679012341</v>
      </c>
      <c r="Q71" s="57">
        <f>'Data General'!R65/'Data General'!$P65</f>
        <v>0.83950617283950613</v>
      </c>
      <c r="R71" s="57">
        <f>'Data General'!S65/'Data General'!$P65</f>
        <v>0.8271604938271605</v>
      </c>
      <c r="S71" s="57">
        <f>'Data General'!T65/'Data General'!$P65</f>
        <v>0.8271604938271605</v>
      </c>
      <c r="T71" s="57">
        <f>'Data General'!U65/'Data General'!$P65</f>
        <v>0.77777777777777768</v>
      </c>
      <c r="U71" s="57">
        <f>'Data General'!V65/'Data General'!$P65</f>
        <v>0.80263697950052881</v>
      </c>
      <c r="V71" s="57">
        <f>'Data General'!W65/'Data General'!$P65</f>
        <v>0.5858174604306976</v>
      </c>
      <c r="W71" s="57">
        <f>'Data General'!X65/'Data General'!$P65</f>
        <v>0.48036369852886651</v>
      </c>
      <c r="X71" s="57">
        <f>'Data General'!Y65/'Data General'!$P65</f>
        <v>0.34170449900936645</v>
      </c>
      <c r="Y71" s="57">
        <f>'Data General'!Z65/'Data General'!$P65</f>
        <v>0.1872509704617773</v>
      </c>
      <c r="Z71" s="57">
        <f>'Data General'!AA65/'Data General'!$P65</f>
        <v>0.15299099496938778</v>
      </c>
    </row>
    <row r="72" spans="1:26">
      <c r="A72" s="5" t="s">
        <v>42</v>
      </c>
      <c r="B72" s="57">
        <f>'Data General'!C66/'Data General'!$P66</f>
        <v>0.51404446303194784</v>
      </c>
      <c r="C72" s="57">
        <f>'Data General'!D66/'Data General'!$P66</f>
        <v>0.53861511443862253</v>
      </c>
      <c r="D72" s="57">
        <f>'Data General'!E66/'Data General'!$P66</f>
        <v>0.53030520781170853</v>
      </c>
      <c r="E72" s="57">
        <f>'Data General'!F66/'Data General'!$P66</f>
        <v>0.56106980620587232</v>
      </c>
      <c r="F72" s="57">
        <f>'Data General'!G66/'Data General'!$P66</f>
        <v>0.65602162368434536</v>
      </c>
      <c r="G72" s="57">
        <f>'Data General'!H66/'Data General'!$P66</f>
        <v>0.69804082439309045</v>
      </c>
      <c r="H72" s="57">
        <f>'Data General'!I66/'Data General'!$P66</f>
        <v>0.86096091854708368</v>
      </c>
      <c r="I72" s="57">
        <f>'Data General'!J66/'Data General'!$P66</f>
        <v>0.88045065096482811</v>
      </c>
      <c r="J72" s="57">
        <f>'Data General'!K66/'Data General'!$P66</f>
        <v>0.86094048655964539</v>
      </c>
      <c r="K72" s="57">
        <f>'Data General'!L66/'Data General'!$P66</f>
        <v>0.8596512718686804</v>
      </c>
      <c r="L72" s="57">
        <f>'Data General'!M66/'Data General'!$P66</f>
        <v>0.95159520751302573</v>
      </c>
      <c r="M72" s="57">
        <f>'Data General'!N66/'Data General'!$P66</f>
        <v>0.96026380253430377</v>
      </c>
      <c r="N72" s="57">
        <f>'Data General'!O66/'Data General'!$P66</f>
        <v>1.0056972715289749</v>
      </c>
      <c r="O72" s="57">
        <f>'Data General'!P66/'Data General'!$P66</f>
        <v>1</v>
      </c>
      <c r="P72" s="57">
        <f>'Data General'!Q66/'Data General'!$P66</f>
        <v>0.97700369955581057</v>
      </c>
      <c r="Q72" s="57">
        <f>'Data General'!R66/'Data General'!$P66</f>
        <v>0.99154863315101438</v>
      </c>
      <c r="R72" s="57">
        <f>'Data General'!S66/'Data General'!$P66</f>
        <v>0.98118574996836039</v>
      </c>
      <c r="S72" s="57">
        <f>'Data General'!T66/'Data General'!$P66</f>
        <v>0.99825907393797253</v>
      </c>
      <c r="T72" s="57">
        <f>'Data General'!U66/'Data General'!$P66</f>
        <v>1.014226171434355</v>
      </c>
      <c r="U72" s="57">
        <f>'Data General'!V66/'Data General'!$P66</f>
        <v>1.1863671397781712</v>
      </c>
      <c r="V72" s="57">
        <f>'Data General'!W66/'Data General'!$P66</f>
        <v>0.84596739239533558</v>
      </c>
      <c r="W72" s="57">
        <f>'Data General'!X66/'Data General'!$P66</f>
        <v>0.74665484294791495</v>
      </c>
      <c r="X72" s="57">
        <f>'Data General'!Y66/'Data General'!$P66</f>
        <v>0.35637639452015757</v>
      </c>
      <c r="Y72" s="57">
        <f>'Data General'!Z66/'Data General'!$P66</f>
        <v>0.18839227193427219</v>
      </c>
      <c r="Z72" s="57">
        <f>'Data General'!AA66/'Data General'!$P66</f>
        <v>0.1461200322613439</v>
      </c>
    </row>
    <row r="73" spans="1:26">
      <c r="A73" s="5" t="s">
        <v>43</v>
      </c>
      <c r="B73" s="57">
        <f>'Data General'!C67/'Data General'!$P67</f>
        <v>0.51262373986283993</v>
      </c>
      <c r="C73" s="57">
        <f>'Data General'!D67/'Data General'!$P67</f>
        <v>0.5497945673697926</v>
      </c>
      <c r="D73" s="57">
        <f>'Data General'!E67/'Data General'!$P67</f>
        <v>0.65268547282727996</v>
      </c>
      <c r="E73" s="57">
        <f>'Data General'!F67/'Data General'!$P67</f>
        <v>0.62194063305527714</v>
      </c>
      <c r="F73" s="57">
        <f>'Data General'!G67/'Data General'!$P67</f>
        <v>0.58371391537153394</v>
      </c>
      <c r="G73" s="57">
        <f>'Data General'!H67/'Data General'!$P67</f>
        <v>0.63135580681185532</v>
      </c>
      <c r="H73" s="57">
        <f>'Data General'!I67/'Data General'!$P67</f>
        <v>0.6069642180332111</v>
      </c>
      <c r="I73" s="57">
        <f>'Data General'!J67/'Data General'!$P67</f>
        <v>0.60968946693183246</v>
      </c>
      <c r="J73" s="57">
        <f>'Data General'!K67/'Data General'!$P67</f>
        <v>0.62764308604853347</v>
      </c>
      <c r="K73" s="57">
        <f>'Data General'!L67/'Data General'!$P67</f>
        <v>0.54319449047061852</v>
      </c>
      <c r="L73" s="57">
        <f>'Data General'!M67/'Data General'!$P67</f>
        <v>0.61601034949976508</v>
      </c>
      <c r="M73" s="57">
        <f>'Data General'!N67/'Data General'!$P67</f>
        <v>0.77427405858634279</v>
      </c>
      <c r="N73" s="57">
        <f>'Data General'!O67/'Data General'!$P67</f>
        <v>0.87024660916884111</v>
      </c>
      <c r="O73" s="57">
        <f>'Data General'!P67/'Data General'!$P67</f>
        <v>1</v>
      </c>
      <c r="P73" s="57">
        <f>'Data General'!Q67/'Data General'!$P67</f>
        <v>0.92072183623917137</v>
      </c>
      <c r="Q73" s="57">
        <f>'Data General'!R67/'Data General'!$P67</f>
        <v>0.93221645863206848</v>
      </c>
      <c r="R73" s="57">
        <f>'Data General'!S67/'Data General'!$P67</f>
        <v>0.81381622989185731</v>
      </c>
      <c r="S73" s="57">
        <f>'Data General'!T67/'Data General'!$P67</f>
        <v>0.97595322128976536</v>
      </c>
      <c r="T73" s="57">
        <f>'Data General'!U67/'Data General'!$P67</f>
        <v>0.96198229084708486</v>
      </c>
      <c r="U73" s="57">
        <f>'Data General'!V67/'Data General'!$P67</f>
        <v>0.79750794460324492</v>
      </c>
      <c r="V73" s="57">
        <f>'Data General'!W67/'Data General'!$P67</f>
        <v>0.47167847201167823</v>
      </c>
      <c r="W73" s="57">
        <f>'Data General'!X67/'Data General'!$P67</f>
        <v>0.39480408756619284</v>
      </c>
      <c r="X73" s="57">
        <f>'Data General'!Y67/'Data General'!$P67</f>
        <v>0.32722684818670422</v>
      </c>
      <c r="Y73" s="57">
        <f>'Data General'!Z67/'Data General'!$P67</f>
        <v>0.31881802468419895</v>
      </c>
      <c r="Z73" s="57">
        <f>'Data General'!AA67/'Data General'!$P67</f>
        <v>0.32470064970741308</v>
      </c>
    </row>
    <row r="74" spans="1:26">
      <c r="A74" s="14" t="s">
        <v>44</v>
      </c>
      <c r="B74" s="57">
        <f>'Data General'!C68/'Data General'!$P68</f>
        <v>2.1516964407850638</v>
      </c>
      <c r="C74" s="57">
        <f>'Data General'!D68/'Data General'!$P68</f>
        <v>1.9873590995506873</v>
      </c>
      <c r="D74" s="57">
        <f>'Data General'!E68/'Data General'!$P68</f>
        <v>1.6781400966127182</v>
      </c>
      <c r="E74" s="57">
        <f>'Data General'!F68/'Data General'!$P68</f>
        <v>2.0776111628938989</v>
      </c>
      <c r="F74" s="57">
        <f>'Data General'!G68/'Data General'!$P68</f>
        <v>1.9024163167598929</v>
      </c>
      <c r="G74" s="57">
        <f>'Data General'!H68/'Data General'!$P68</f>
        <v>1.9003674799874186</v>
      </c>
      <c r="H74" s="57">
        <f>'Data General'!I68/'Data General'!$P68</f>
        <v>1.6517443603966115</v>
      </c>
      <c r="I74" s="57">
        <f>'Data General'!J68/'Data General'!$P68</f>
        <v>1.8568874888276827</v>
      </c>
      <c r="J74" s="57">
        <f>'Data General'!K68/'Data General'!$P68</f>
        <v>1.8909236139184622</v>
      </c>
      <c r="K74" s="57">
        <f>'Data General'!L68/'Data General'!$P68</f>
        <v>1.8226128059943065</v>
      </c>
      <c r="L74" s="57">
        <f>'Data General'!M68/'Data General'!$P68</f>
        <v>1.5398939777077882</v>
      </c>
      <c r="M74" s="57">
        <f>'Data General'!N68/'Data General'!$P68</f>
        <v>1.3219847191767218</v>
      </c>
      <c r="N74" s="57">
        <f>'Data General'!O68/'Data General'!$P68</f>
        <v>1.1688234260072945</v>
      </c>
      <c r="O74" s="57">
        <f>'Data General'!P68/'Data General'!$P68</f>
        <v>1</v>
      </c>
      <c r="P74" s="57">
        <f>'Data General'!Q68/'Data General'!$P68</f>
        <v>1.1435135139049377</v>
      </c>
      <c r="Q74" s="57">
        <f>'Data General'!R68/'Data General'!$P68</f>
        <v>0.94656794177364412</v>
      </c>
      <c r="R74" s="57">
        <f>'Data General'!S68/'Data General'!$P68</f>
        <v>1.0682849515529989</v>
      </c>
      <c r="S74" s="57">
        <f>'Data General'!T68/'Data General'!$P68</f>
        <v>1.1116416884807807</v>
      </c>
      <c r="T74" s="57">
        <f>'Data General'!U68/'Data General'!$P68</f>
        <v>1.2603658376846847</v>
      </c>
      <c r="U74" s="57">
        <f>'Data General'!V68/'Data General'!$P68</f>
        <v>0.9721775066499897</v>
      </c>
      <c r="V74" s="57">
        <f>'Data General'!W68/'Data General'!$P68</f>
        <v>1.0093231038601329</v>
      </c>
      <c r="W74" s="57">
        <f>'Data General'!X68/'Data General'!$P68</f>
        <v>1.0453226870531607</v>
      </c>
      <c r="X74" s="57">
        <f>'Data General'!Y68/'Data General'!$P68</f>
        <v>1.0215619239522749</v>
      </c>
      <c r="Y74" s="57">
        <f>'Data General'!Z68/'Data General'!$P68</f>
        <v>0.79706031007054989</v>
      </c>
      <c r="Z74" s="57">
        <f>'Data General'!AA68/'Data General'!$P68</f>
        <v>0.88402976485552731</v>
      </c>
    </row>
    <row r="75" spans="1:26">
      <c r="A75" s="5" t="s">
        <v>48</v>
      </c>
      <c r="B75" s="57">
        <f>'Data General'!C69/'Data General'!$P69</f>
        <v>2.4008259814410988</v>
      </c>
      <c r="C75" s="57">
        <f>'Data General'!D69/'Data General'!$P69</f>
        <v>2.2711474340309299</v>
      </c>
      <c r="D75" s="57">
        <f>'Data General'!E69/'Data General'!$P69</f>
        <v>2.0351888782132788</v>
      </c>
      <c r="E75" s="57">
        <f>'Data General'!F69/'Data General'!$P69</f>
        <v>2.7466086246206105</v>
      </c>
      <c r="F75" s="57">
        <f>'Data General'!G69/'Data General'!$P69</f>
        <v>2.277514861818271</v>
      </c>
      <c r="G75" s="57">
        <f>'Data General'!H69/'Data General'!$P69</f>
        <v>2.409280717374727</v>
      </c>
      <c r="H75" s="57">
        <f>'Data General'!I69/'Data General'!$P69</f>
        <v>1.6576619611157997</v>
      </c>
      <c r="I75" s="57">
        <f>'Data General'!J69/'Data General'!$P69</f>
        <v>2.2107660124600756</v>
      </c>
      <c r="J75" s="57">
        <f>'Data General'!K69/'Data General'!$P69</f>
        <v>2.3905026647891328</v>
      </c>
      <c r="K75" s="57">
        <f>'Data General'!L69/'Data General'!$P69</f>
        <v>1.9993362623281521</v>
      </c>
      <c r="L75" s="57">
        <f>'Data General'!M69/'Data General'!$P69</f>
        <v>1.4299988165180191</v>
      </c>
      <c r="M75" s="57">
        <f>'Data General'!N69/'Data General'!$P69</f>
        <v>1.3341511803564334</v>
      </c>
      <c r="N75" s="57">
        <f>'Data General'!O69/'Data General'!$P69</f>
        <v>1.0632579095568759</v>
      </c>
      <c r="O75" s="57">
        <f>'Data General'!P69/'Data General'!$P69</f>
        <v>1</v>
      </c>
      <c r="P75" s="57">
        <f>'Data General'!Q69/'Data General'!$P69</f>
        <v>1.2175279139174031</v>
      </c>
      <c r="Q75" s="57">
        <f>'Data General'!R69/'Data General'!$P69</f>
        <v>1.0972888642663892</v>
      </c>
      <c r="R75" s="57">
        <f>'Data General'!S69/'Data General'!$P69</f>
        <v>1.1049383749860389</v>
      </c>
      <c r="S75" s="57">
        <f>'Data General'!T69/'Data General'!$P69</f>
        <v>0.99104708312508716</v>
      </c>
      <c r="T75" s="57">
        <f>'Data General'!U69/'Data General'!$P69</f>
        <v>1.3137203327764906</v>
      </c>
      <c r="U75" s="57">
        <f>'Data General'!V69/'Data General'!$P69</f>
        <v>0.9743057955559683</v>
      </c>
      <c r="V75" s="57">
        <f>'Data General'!W69/'Data General'!$P69</f>
        <v>1.2416390730405993</v>
      </c>
      <c r="W75" s="57">
        <f>'Data General'!X69/'Data General'!$P69</f>
        <v>1.6555120989256942</v>
      </c>
      <c r="X75" s="57">
        <f>'Data General'!Y69/'Data General'!$P69</f>
        <v>1.3074484665390937</v>
      </c>
      <c r="Y75" s="57">
        <f>'Data General'!Z69/'Data General'!$P69</f>
        <v>1.129749733071534</v>
      </c>
      <c r="Z75" s="57">
        <f>'Data General'!AA69/'Data General'!$P69</f>
        <v>1.1623748371231053</v>
      </c>
    </row>
    <row r="76" spans="1:26">
      <c r="A76" s="5" t="s">
        <v>47</v>
      </c>
      <c r="B76" s="57">
        <f>'Data General'!C70/'Data General'!$P70</f>
        <v>1.9733862791350185</v>
      </c>
      <c r="C76" s="57">
        <f>'Data General'!D70/'Data General'!$P70</f>
        <v>1.7842425054193063</v>
      </c>
      <c r="D76" s="57">
        <f>'Data General'!E70/'Data General'!$P70</f>
        <v>1.4225886040177533</v>
      </c>
      <c r="E76" s="57">
        <f>'Data General'!F70/'Data General'!$P70</f>
        <v>1.5987877956214542</v>
      </c>
      <c r="F76" s="57">
        <f>'Data General'!G70/'Data General'!$P70</f>
        <v>1.6339460180232179</v>
      </c>
      <c r="G76" s="57">
        <f>'Data General'!H70/'Data General'!$P70</f>
        <v>1.5361216286707864</v>
      </c>
      <c r="H76" s="57">
        <f>'Data General'!I70/'Data General'!$P70</f>
        <v>1.6475089399882556</v>
      </c>
      <c r="I76" s="57">
        <f>'Data General'!J70/'Data General'!$P70</f>
        <v>1.6036050535644486</v>
      </c>
      <c r="J76" s="57">
        <f>'Data General'!K70/'Data General'!$P70</f>
        <v>1.5333585452270884</v>
      </c>
      <c r="K76" s="57">
        <f>'Data General'!L70/'Data General'!$P70</f>
        <v>1.69612604740573</v>
      </c>
      <c r="L76" s="57">
        <f>'Data General'!M70/'Data General'!$P70</f>
        <v>1.6185495394075557</v>
      </c>
      <c r="M76" s="57">
        <f>'Data General'!N70/'Data General'!$P70</f>
        <v>1.3132767849271318</v>
      </c>
      <c r="N76" s="57">
        <f>'Data General'!O70/'Data General'!$P70</f>
        <v>1.2443801193379083</v>
      </c>
      <c r="O76" s="57">
        <f>'Data General'!P70/'Data General'!$P70</f>
        <v>1</v>
      </c>
      <c r="P76" s="57">
        <f>'Data General'!Q70/'Data General'!$P70</f>
        <v>1.0905389866935096</v>
      </c>
      <c r="Q76" s="57">
        <f>'Data General'!R70/'Data General'!$P70</f>
        <v>0.83869204723719148</v>
      </c>
      <c r="R76" s="57">
        <f>'Data General'!S70/'Data General'!$P70</f>
        <v>1.0420508974132834</v>
      </c>
      <c r="S76" s="57">
        <f>'Data General'!T70/'Data General'!$P70</f>
        <v>1.1979551923650349</v>
      </c>
      <c r="T76" s="57">
        <f>'Data General'!U70/'Data General'!$P70</f>
        <v>1.2221782802415806</v>
      </c>
      <c r="U76" s="57">
        <f>'Data General'!V70/'Data General'!$P70</f>
        <v>0.97065422066044493</v>
      </c>
      <c r="V76" s="57">
        <f>'Data General'!W70/'Data General'!$P70</f>
        <v>0.84304696531239975</v>
      </c>
      <c r="W76" s="57">
        <f>'Data General'!X70/'Data General'!$P70</f>
        <v>0.60859016476124006</v>
      </c>
      <c r="X76" s="57">
        <f>'Data General'!Y70/'Data General'!$P70</f>
        <v>0.81694357364346959</v>
      </c>
      <c r="Y76" s="57">
        <f>'Data General'!Z70/'Data General'!$P70</f>
        <v>0.55894360725661218</v>
      </c>
      <c r="Z76" s="57">
        <f>'Data General'!AA70/'Data General'!$P70</f>
        <v>0.68480909154705616</v>
      </c>
    </row>
    <row r="77" spans="1:26">
      <c r="A77" s="14" t="s">
        <v>49</v>
      </c>
      <c r="B77" s="57">
        <f>'Data General'!C71/'Data General'!$P71</f>
        <v>0.54234865790628672</v>
      </c>
      <c r="C77" s="57">
        <f>'Data General'!D71/'Data General'!$P71</f>
        <v>0.53307751740296216</v>
      </c>
      <c r="D77" s="57">
        <f>'Data General'!E71/'Data General'!$P71</f>
        <v>0.52529112513435883</v>
      </c>
      <c r="E77" s="57">
        <f>'Data General'!F71/'Data General'!$P71</f>
        <v>0.57189450137224451</v>
      </c>
      <c r="F77" s="57">
        <f>'Data General'!G71/'Data General'!$P71</f>
        <v>0.50859044901960049</v>
      </c>
      <c r="G77" s="57">
        <f>'Data General'!H71/'Data General'!$P71</f>
        <v>0.54828515200569417</v>
      </c>
      <c r="H77" s="57">
        <f>'Data General'!I71/'Data General'!$P71</f>
        <v>0.55313621262219359</v>
      </c>
      <c r="I77" s="57">
        <f>'Data General'!J71/'Data General'!$P71</f>
        <v>0.46695065015350035</v>
      </c>
      <c r="J77" s="57">
        <f>'Data General'!K71/'Data General'!$P71</f>
        <v>0.51032332324862284</v>
      </c>
      <c r="K77" s="57">
        <f>'Data General'!L71/'Data General'!$P71</f>
        <v>0.55330290377936131</v>
      </c>
      <c r="L77" s="57">
        <f>'Data General'!M71/'Data General'!$P71</f>
        <v>0.53924175891595083</v>
      </c>
      <c r="M77" s="57">
        <f>'Data General'!N71/'Data General'!$P71</f>
        <v>0.67485468712473839</v>
      </c>
      <c r="N77" s="57">
        <f>'Data General'!O71/'Data General'!$P71</f>
        <v>0.6503149847592784</v>
      </c>
      <c r="O77" s="57">
        <f>'Data General'!P71/'Data General'!$P71</f>
        <v>1</v>
      </c>
      <c r="P77" s="57">
        <f>'Data General'!Q71/'Data General'!$P71</f>
        <v>1.0758108803514013</v>
      </c>
      <c r="Q77" s="57">
        <f>'Data General'!R71/'Data General'!$P71</f>
        <v>1.0471055415617851</v>
      </c>
      <c r="R77" s="57">
        <f>'Data General'!S71/'Data General'!$P71</f>
        <v>0.8668245760537383</v>
      </c>
      <c r="S77" s="57">
        <f>'Data General'!T71/'Data General'!$P71</f>
        <v>1.0628580977866833</v>
      </c>
      <c r="T77" s="57">
        <f>'Data General'!U71/'Data General'!$P71</f>
        <v>0.98916055743750264</v>
      </c>
      <c r="U77" s="57">
        <f>'Data General'!V71/'Data General'!$P71</f>
        <v>0.94756062360280691</v>
      </c>
      <c r="V77" s="57">
        <f>'Data General'!W71/'Data General'!$P71</f>
        <v>0.72751821563426489</v>
      </c>
      <c r="W77" s="57">
        <f>'Data General'!X71/'Data General'!$P71</f>
        <v>0.44689897815370139</v>
      </c>
      <c r="X77" s="57">
        <f>'Data General'!Y71/'Data General'!$P71</f>
        <v>0.49331428654790405</v>
      </c>
      <c r="Y77" s="57">
        <f>'Data General'!Z71/'Data General'!$P71</f>
        <v>0.41150137134337894</v>
      </c>
      <c r="Z77" s="57">
        <f>'Data General'!AA71/'Data General'!$P71</f>
        <v>0.40764076338321903</v>
      </c>
    </row>
    <row r="78" spans="1:26">
      <c r="A78" s="5" t="s">
        <v>45</v>
      </c>
      <c r="B78" s="57">
        <f>'Data General'!C72/'Data General'!$P72</f>
        <v>0.52223216742976031</v>
      </c>
      <c r="C78" s="57">
        <f>'Data General'!D72/'Data General'!$P72</f>
        <v>0.52510452537843322</v>
      </c>
      <c r="D78" s="57">
        <f>'Data General'!E72/'Data General'!$P72</f>
        <v>0.5154405809009005</v>
      </c>
      <c r="E78" s="57">
        <f>'Data General'!F72/'Data General'!$P72</f>
        <v>0.55633754674273117</v>
      </c>
      <c r="F78" s="57">
        <f>'Data General'!G72/'Data General'!$P72</f>
        <v>0.50119286486057357</v>
      </c>
      <c r="G78" s="57">
        <f>'Data General'!H72/'Data General'!$P72</f>
        <v>0.53907671257095979</v>
      </c>
      <c r="H78" s="57">
        <f>'Data General'!I72/'Data General'!$P72</f>
        <v>0.53224079300377047</v>
      </c>
      <c r="I78" s="57">
        <f>'Data General'!J72/'Data General'!$P72</f>
        <v>0.37808251198601389</v>
      </c>
      <c r="J78" s="57">
        <f>'Data General'!K72/'Data General'!$P72</f>
        <v>0.53590330524732843</v>
      </c>
      <c r="K78" s="57">
        <f>'Data General'!L72/'Data General'!$P72</f>
        <v>0.59708302365734667</v>
      </c>
      <c r="L78" s="57">
        <f>'Data General'!M72/'Data General'!$P72</f>
        <v>0.56818070361288409</v>
      </c>
      <c r="M78" s="57">
        <f>'Data General'!N72/'Data General'!$P72</f>
        <v>0.79256819023343594</v>
      </c>
      <c r="N78" s="57">
        <f>'Data General'!O72/'Data General'!$P72</f>
        <v>0.54761889641789574</v>
      </c>
      <c r="O78" s="57">
        <f>'Data General'!P72/'Data General'!$P72</f>
        <v>1</v>
      </c>
      <c r="P78" s="57">
        <f>'Data General'!Q72/'Data General'!$P72</f>
        <v>1.0960545446413608</v>
      </c>
      <c r="Q78" s="57">
        <f>'Data General'!R72/'Data General'!$P72</f>
        <v>0.89107638437955083</v>
      </c>
      <c r="R78" s="57">
        <f>'Data General'!S72/'Data General'!$P72</f>
        <v>0.93878020125337147</v>
      </c>
      <c r="S78" s="57">
        <f>'Data General'!T72/'Data General'!$P72</f>
        <v>1.2625280059687161</v>
      </c>
      <c r="T78" s="57">
        <f>'Data General'!U72/'Data General'!$P72</f>
        <v>0.79998450691841083</v>
      </c>
      <c r="U78" s="57">
        <f>'Data General'!V72/'Data General'!$P72</f>
        <v>0.49372931572022355</v>
      </c>
      <c r="V78" s="57">
        <f>'Data General'!W72/'Data General'!$P72</f>
        <v>0.65924323081847502</v>
      </c>
      <c r="W78" s="57">
        <f>'Data General'!X72/'Data General'!$P72</f>
        <v>0.20155914616885301</v>
      </c>
      <c r="X78" s="57">
        <f>'Data General'!Y72/'Data General'!$P72</f>
        <v>0.23212059634058493</v>
      </c>
      <c r="Y78" s="57">
        <f>'Data General'!Z72/'Data General'!$P72</f>
        <v>0.1606784376459931</v>
      </c>
      <c r="Z78" s="57">
        <f>'Data General'!AA72/'Data General'!$P72</f>
        <v>0.13438535921680556</v>
      </c>
    </row>
    <row r="79" spans="1:26">
      <c r="A79" s="5" t="s">
        <v>67</v>
      </c>
      <c r="B79" s="57">
        <f>'Data General'!C73/'Data General'!$P73</f>
        <v>0.56999705477933194</v>
      </c>
      <c r="C79" s="57">
        <f>'Data General'!D73/'Data General'!$P73</f>
        <v>0.54403571351659485</v>
      </c>
      <c r="D79" s="57">
        <f>'Data General'!E73/'Data General'!$P73</f>
        <v>0.53882985629126434</v>
      </c>
      <c r="E79" s="57">
        <f>'Data General'!F73/'Data General'!$P73</f>
        <v>0.59327620591134622</v>
      </c>
      <c r="F79" s="57">
        <f>'Data General'!G73/'Data General'!$P73</f>
        <v>0.51875779620022311</v>
      </c>
      <c r="G79" s="57">
        <f>'Data General'!H73/'Data General'!$P73</f>
        <v>0.56094136499523217</v>
      </c>
      <c r="H79" s="57">
        <f>'Data General'!I73/'Data General'!$P73</f>
        <v>0.58185518102839318</v>
      </c>
      <c r="I79" s="57">
        <f>'Data General'!J73/'Data General'!$P73</f>
        <v>0.589092310811972</v>
      </c>
      <c r="J79" s="57">
        <f>'Data General'!K73/'Data General'!$P73</f>
        <v>0.47516582422408737</v>
      </c>
      <c r="K79" s="57">
        <f>'Data General'!L73/'Data General'!$P73</f>
        <v>0.49313087074266049</v>
      </c>
      <c r="L79" s="57">
        <f>'Data General'!M73/'Data General'!$P73</f>
        <v>0.49946765274163818</v>
      </c>
      <c r="M79" s="57">
        <f>'Data General'!N73/'Data General'!$P73</f>
        <v>0.51306753766825586</v>
      </c>
      <c r="N79" s="57">
        <f>'Data General'!O73/'Data General'!$P73</f>
        <v>0.79146198110464305</v>
      </c>
      <c r="O79" s="57">
        <f>'Data General'!P73/'Data General'!$P73</f>
        <v>1</v>
      </c>
      <c r="P79" s="57">
        <f>'Data General'!Q73/'Data General'!$P73</f>
        <v>1.0479876939408992</v>
      </c>
      <c r="Q79" s="57">
        <f>'Data General'!R73/'Data General'!$P73</f>
        <v>1.2615542828357675</v>
      </c>
      <c r="R79" s="57">
        <f>'Data General'!S73/'Data General'!$P73</f>
        <v>0.76792771901552903</v>
      </c>
      <c r="S79" s="57">
        <f>'Data General'!T73/'Data General'!$P73</f>
        <v>0.78842887408769236</v>
      </c>
      <c r="T79" s="57">
        <f>'Data General'!U73/'Data General'!$P73</f>
        <v>1.249166870652541</v>
      </c>
      <c r="U79" s="57">
        <f>'Data General'!V73/'Data General'!$P73</f>
        <v>1.5713129688934753</v>
      </c>
      <c r="V79" s="57">
        <f>'Data General'!W73/'Data General'!$P73</f>
        <v>0.8213563470364994</v>
      </c>
      <c r="W79" s="57">
        <f>'Data General'!X73/'Data General'!$P73</f>
        <v>0.78409760886906055</v>
      </c>
      <c r="X79" s="57">
        <f>'Data General'!Y73/'Data General'!$P73</f>
        <v>0.8523026904155605</v>
      </c>
      <c r="Y79" s="57">
        <f>'Data General'!Z73/'Data General'!$P73</f>
        <v>0.75623605674086103</v>
      </c>
      <c r="Z79" s="57">
        <f>'Data General'!AA73/'Data General'!$P73</f>
        <v>0.7832069622146306</v>
      </c>
    </row>
    <row r="80" spans="1:26">
      <c r="A80" s="14" t="s">
        <v>46</v>
      </c>
      <c r="B80" s="57">
        <f>'Data General'!C74/'Data General'!$P74</f>
        <v>0.63398692810457513</v>
      </c>
      <c r="C80" s="57">
        <f>'Data General'!D74/'Data General'!$P74</f>
        <v>0.64052287581699341</v>
      </c>
      <c r="D80" s="57">
        <f>'Data General'!E74/'Data General'!$P74</f>
        <v>0.66013071895424835</v>
      </c>
      <c r="E80" s="57">
        <f>'Data General'!F74/'Data General'!$P74</f>
        <v>0.67320261437908502</v>
      </c>
      <c r="F80" s="57">
        <f>'Data General'!G74/'Data General'!$P74</f>
        <v>0.62745098039215685</v>
      </c>
      <c r="G80" s="57">
        <f>'Data General'!H74/'Data General'!$P74</f>
        <v>0.64052287581699341</v>
      </c>
      <c r="H80" s="57">
        <f>'Data General'!I74/'Data General'!$P74</f>
        <v>0.72549019607843135</v>
      </c>
      <c r="I80" s="57">
        <f>'Data General'!J74/'Data General'!$P74</f>
        <v>0.85620915032679734</v>
      </c>
      <c r="J80" s="57">
        <f>'Data General'!K74/'Data General'!$P74</f>
        <v>0.75816993464052285</v>
      </c>
      <c r="K80" s="57">
        <f>'Data General'!L74/'Data General'!$P74</f>
        <v>0.73202614379084963</v>
      </c>
      <c r="L80" s="57">
        <f>'Data General'!M74/'Data General'!$P74</f>
        <v>0.84967320261437906</v>
      </c>
      <c r="M80" s="57">
        <f>'Data General'!N74/'Data General'!$P74</f>
        <v>0.88235294117647056</v>
      </c>
      <c r="N80" s="57">
        <f>'Data General'!O74/'Data General'!$P74</f>
        <v>0.92156862745098034</v>
      </c>
      <c r="O80" s="57">
        <f>'Data General'!P74/'Data General'!$P74</f>
        <v>1</v>
      </c>
      <c r="P80" s="57">
        <f>'Data General'!Q74/'Data General'!$P74</f>
        <v>1.0522875816993464</v>
      </c>
      <c r="Q80" s="57">
        <f>'Data General'!R74/'Data General'!$P74</f>
        <v>1.0718954248366013</v>
      </c>
      <c r="R80" s="57">
        <f>'Data General'!S74/'Data General'!$P74</f>
        <v>1.1895424836601307</v>
      </c>
      <c r="S80" s="57">
        <f>'Data General'!T74/'Data General'!$P74</f>
        <v>1.0588235294117647</v>
      </c>
      <c r="T80" s="57">
        <f>'Data General'!U74/'Data General'!$P74</f>
        <v>1.2287581699346406</v>
      </c>
      <c r="U80" s="57">
        <f>'Data General'!V74/'Data General'!$P74</f>
        <v>1.2352941176470589</v>
      </c>
      <c r="V80" s="57">
        <f>'Data General'!W74/'Data General'!$P74</f>
        <v>1.1895424836601307</v>
      </c>
      <c r="W80" s="57">
        <f>'Data General'!X74/'Data General'!$P74</f>
        <v>0.59477124183006536</v>
      </c>
      <c r="X80" s="57">
        <f>'Data General'!Y74/'Data General'!$P74</f>
        <v>0.65359477124183007</v>
      </c>
      <c r="Y80" s="57">
        <f>'Data General'!Z74/'Data General'!$P74</f>
        <v>0.43137254901960786</v>
      </c>
      <c r="Z80" s="57">
        <f>'Data General'!AA74/'Data General'!$P74</f>
        <v>0.47712418300653597</v>
      </c>
    </row>
    <row r="84" spans="1:1">
      <c r="A84" s="12" t="s">
        <v>8</v>
      </c>
    </row>
    <row r="85" spans="1:1">
      <c r="A85" s="12" t="s">
        <v>72</v>
      </c>
    </row>
    <row r="86" spans="1:1">
      <c r="A86" s="41" t="s">
        <v>1</v>
      </c>
    </row>
    <row r="87" spans="1:1">
      <c r="A87" s="41" t="s">
        <v>7</v>
      </c>
    </row>
    <row r="88" spans="1:1">
      <c r="A88" s="41" t="s">
        <v>71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54"/>
  <sheetViews>
    <sheetView topLeftCell="A10" zoomScale="70" zoomScaleNormal="70" workbookViewId="0">
      <selection activeCell="A3" sqref="A3:Z7"/>
    </sheetView>
  </sheetViews>
  <sheetFormatPr baseColWidth="10" defaultColWidth="11.42578125" defaultRowHeight="15"/>
  <cols>
    <col min="1" max="1" width="29.140625" style="3" customWidth="1"/>
    <col min="2" max="14" width="9.140625" style="3" customWidth="1"/>
    <col min="15" max="15" width="10.28515625" style="3" customWidth="1"/>
    <col min="16" max="253" width="9.140625" style="3" customWidth="1"/>
    <col min="254" max="16384" width="11.42578125" style="3"/>
  </cols>
  <sheetData>
    <row r="1" spans="1:26" ht="18.75">
      <c r="A1" s="45" t="s">
        <v>123</v>
      </c>
    </row>
    <row r="2" spans="1:26">
      <c r="B2" s="2" t="s">
        <v>74</v>
      </c>
      <c r="C2" s="2" t="s">
        <v>75</v>
      </c>
    </row>
    <row r="3" spans="1:26">
      <c r="B3" s="46">
        <v>1995</v>
      </c>
      <c r="C3" s="46">
        <f>B3+1</f>
        <v>1996</v>
      </c>
      <c r="D3" s="46">
        <f t="shared" ref="D3:Z3" si="0">C3+1</f>
        <v>1997</v>
      </c>
      <c r="E3" s="46">
        <f t="shared" si="0"/>
        <v>1998</v>
      </c>
      <c r="F3" s="46">
        <f t="shared" si="0"/>
        <v>1999</v>
      </c>
      <c r="G3" s="46">
        <f t="shared" si="0"/>
        <v>2000</v>
      </c>
      <c r="H3" s="46">
        <f t="shared" si="0"/>
        <v>2001</v>
      </c>
      <c r="I3" s="46">
        <f t="shared" si="0"/>
        <v>2002</v>
      </c>
      <c r="J3" s="46">
        <f t="shared" si="0"/>
        <v>2003</v>
      </c>
      <c r="K3" s="46">
        <f t="shared" si="0"/>
        <v>2004</v>
      </c>
      <c r="L3" s="46">
        <f t="shared" si="0"/>
        <v>2005</v>
      </c>
      <c r="M3" s="46">
        <f t="shared" si="0"/>
        <v>2006</v>
      </c>
      <c r="N3" s="46">
        <f t="shared" si="0"/>
        <v>2007</v>
      </c>
      <c r="O3" s="46">
        <f t="shared" si="0"/>
        <v>2008</v>
      </c>
      <c r="P3" s="46">
        <f t="shared" si="0"/>
        <v>2009</v>
      </c>
      <c r="Q3" s="46">
        <f t="shared" si="0"/>
        <v>2010</v>
      </c>
      <c r="R3" s="46">
        <f t="shared" si="0"/>
        <v>2011</v>
      </c>
      <c r="S3" s="46">
        <f t="shared" si="0"/>
        <v>2012</v>
      </c>
      <c r="T3" s="46">
        <f t="shared" si="0"/>
        <v>2013</v>
      </c>
      <c r="U3" s="46">
        <f t="shared" si="0"/>
        <v>2014</v>
      </c>
      <c r="V3" s="46">
        <f t="shared" si="0"/>
        <v>2015</v>
      </c>
      <c r="W3" s="46">
        <f t="shared" si="0"/>
        <v>2016</v>
      </c>
      <c r="X3" s="46">
        <f t="shared" si="0"/>
        <v>2017</v>
      </c>
      <c r="Y3" s="46">
        <f t="shared" si="0"/>
        <v>2018</v>
      </c>
      <c r="Z3" s="46">
        <f t="shared" si="0"/>
        <v>2019</v>
      </c>
    </row>
    <row r="4" spans="1:26">
      <c r="A4" s="2" t="s">
        <v>77</v>
      </c>
      <c r="B4" s="47">
        <f>'Data General'!C64</f>
        <v>41.046036511154725</v>
      </c>
      <c r="C4" s="47">
        <f>'Data General'!D64</f>
        <v>42.887540634967785</v>
      </c>
      <c r="D4" s="47">
        <f>'Data General'!E64</f>
        <v>45.14924980752339</v>
      </c>
      <c r="E4" s="47">
        <f>'Data General'!F64</f>
        <v>44.766354402540571</v>
      </c>
      <c r="F4" s="47">
        <f>'Data General'!G64</f>
        <v>47.647591271077665</v>
      </c>
      <c r="G4" s="47">
        <f>'Data General'!H64</f>
        <v>48.948422746523811</v>
      </c>
      <c r="H4" s="47">
        <f>'Data General'!I64</f>
        <v>54.907695274158627</v>
      </c>
      <c r="I4" s="47">
        <f>'Data General'!J64</f>
        <v>55.546518145811341</v>
      </c>
      <c r="J4" s="47">
        <f>'Data General'!K64</f>
        <v>55.299866084262788</v>
      </c>
      <c r="K4" s="47">
        <f>'Data General'!L64</f>
        <v>54.827978062874635</v>
      </c>
      <c r="L4" s="47">
        <f>'Data General'!M64</f>
        <v>58.604512367422089</v>
      </c>
      <c r="M4" s="47">
        <f>'Data General'!N64</f>
        <v>65.181069052930454</v>
      </c>
      <c r="N4" s="47">
        <f>'Data General'!O64</f>
        <v>71.506339288883339</v>
      </c>
      <c r="O4" s="47">
        <f>'Data General'!P64</f>
        <v>75.804666441159014</v>
      </c>
      <c r="P4" s="47">
        <f>'Data General'!Q64</f>
        <v>70.933822473584115</v>
      </c>
      <c r="Q4" s="47">
        <f>'Data General'!R64</f>
        <v>72.231114423361788</v>
      </c>
      <c r="R4" s="47">
        <f>'Data General'!S64</f>
        <v>68.33151899508259</v>
      </c>
      <c r="S4" s="47">
        <f>'Data General'!T64</f>
        <v>73.647175440962926</v>
      </c>
      <c r="T4" s="47">
        <f>'Data General'!U64</f>
        <v>73.469747007202614</v>
      </c>
      <c r="U4" s="47">
        <f>'Data General'!V64</f>
        <v>75.673381211413897</v>
      </c>
      <c r="V4" s="47">
        <f>'Data General'!W64</f>
        <v>51.288295596496141</v>
      </c>
      <c r="W4" s="47">
        <f>'Data General'!X64</f>
        <v>44.353613340959832</v>
      </c>
      <c r="X4" s="47">
        <f>'Data General'!Y64</f>
        <v>26.060285692369341</v>
      </c>
      <c r="Y4" s="47">
        <f>'Data General'!Z64</f>
        <v>18.011738111466478</v>
      </c>
      <c r="Z4" s="47">
        <f>'Data General'!AA64</f>
        <v>16.25304917772727</v>
      </c>
    </row>
    <row r="5" spans="1:26">
      <c r="A5" s="2" t="s">
        <v>76</v>
      </c>
      <c r="B5" s="48">
        <v>10.048979499493232</v>
      </c>
      <c r="C5" s="48">
        <v>9.8771979351864427</v>
      </c>
      <c r="D5" s="48">
        <v>9.7329267267275341</v>
      </c>
      <c r="E5" s="48">
        <v>10.596423603864832</v>
      </c>
      <c r="F5" s="48">
        <v>9.4234860201666244</v>
      </c>
      <c r="G5" s="48">
        <v>10.158974622803957</v>
      </c>
      <c r="H5" s="48">
        <v>10.248858146945405</v>
      </c>
      <c r="I5" s="48">
        <v>8.6519574488895756</v>
      </c>
      <c r="J5" s="48">
        <v>9.4555938116192113</v>
      </c>
      <c r="K5" s="48">
        <v>10.251946706300547</v>
      </c>
      <c r="L5" s="48">
        <v>9.9914129068489181</v>
      </c>
      <c r="M5" s="48">
        <v>12.504135148473473</v>
      </c>
      <c r="N5" s="48">
        <v>12.04944799769088</v>
      </c>
      <c r="O5" s="48">
        <v>18.528633477746361</v>
      </c>
      <c r="P5" s="48">
        <v>19.933305493402759</v>
      </c>
      <c r="Q5" s="48">
        <v>19.401434792115428</v>
      </c>
      <c r="R5" s="48">
        <v>16.061074859202591</v>
      </c>
      <c r="S5" s="48">
        <v>19.693308132744157</v>
      </c>
      <c r="T5" s="48">
        <v>18.327793419402763</v>
      </c>
      <c r="U5" s="48">
        <v>17.557003492681186</v>
      </c>
      <c r="V5" s="48">
        <v>13.479918365871336</v>
      </c>
      <c r="W5" s="48">
        <v>8.2804273677893114</v>
      </c>
      <c r="X5" s="48">
        <v>9.1404396047820562</v>
      </c>
      <c r="Y5" s="48">
        <v>7.6245580852114676</v>
      </c>
      <c r="Z5" s="48">
        <v>7.5530262953163954</v>
      </c>
    </row>
    <row r="6" spans="1:26">
      <c r="A6" s="2" t="s">
        <v>73</v>
      </c>
      <c r="B6" s="48">
        <f>'Data General'!C68</f>
        <v>16.467232309677311</v>
      </c>
      <c r="C6" s="48">
        <f>'Data General'!D68</f>
        <v>15.209535766630644</v>
      </c>
      <c r="D6" s="48">
        <f>'Data General'!E68</f>
        <v>12.843039703603985</v>
      </c>
      <c r="E6" s="48">
        <f>'Data General'!F68</f>
        <v>15.90024736763981</v>
      </c>
      <c r="F6" s="48">
        <f>'Data General'!G68</f>
        <v>14.559456828573694</v>
      </c>
      <c r="G6" s="48">
        <f>'Data General'!H68</f>
        <v>14.543776795620424</v>
      </c>
      <c r="H6" s="48">
        <f>'Data General'!I68</f>
        <v>12.641029460887312</v>
      </c>
      <c r="I6" s="48">
        <f>'Data General'!J68</f>
        <v>14.211018372230157</v>
      </c>
      <c r="J6" s="48">
        <f>'Data General'!K68</f>
        <v>14.4715015743061</v>
      </c>
      <c r="K6" s="48">
        <f>'Data General'!L68</f>
        <v>13.9487094545504</v>
      </c>
      <c r="L6" s="48">
        <f>'Data General'!M68</f>
        <v>11.785022916120642</v>
      </c>
      <c r="M6" s="48">
        <f>'Data General'!N68</f>
        <v>10.117333034479458</v>
      </c>
      <c r="N6" s="48">
        <f>'Data General'!O68</f>
        <v>8.9451683426276052</v>
      </c>
      <c r="O6" s="48">
        <f>'Data General'!P68</f>
        <v>7.6531391684921442</v>
      </c>
      <c r="P6" s="48">
        <f>'Data General'!Q68</f>
        <v>8.7514680629659658</v>
      </c>
      <c r="Q6" s="48">
        <f>'Data General'!R68</f>
        <v>7.244216190826867</v>
      </c>
      <c r="R6" s="48">
        <f>'Data General'!S68</f>
        <v>8.1757334058409885</v>
      </c>
      <c r="S6" s="48">
        <f>'Data General'!T68</f>
        <v>8.5075485474410044</v>
      </c>
      <c r="T6" s="48">
        <f>'Data General'!U68</f>
        <v>9.6457551590140724</v>
      </c>
      <c r="U6" s="48">
        <f>'Data General'!V68</f>
        <v>7.4402097548700681</v>
      </c>
      <c r="V6" s="48">
        <f>'Data General'!W68</f>
        <v>7.7244901798160477</v>
      </c>
      <c r="W6" s="48">
        <f>'Data General'!X68</f>
        <v>7.9999999999999991</v>
      </c>
      <c r="X6" s="48">
        <f>'Data General'!Y68</f>
        <v>7.8181555732393484</v>
      </c>
      <c r="Y6" s="48">
        <f>'Data General'!Z68</f>
        <v>6.1000134786514186</v>
      </c>
      <c r="Z6" s="48">
        <f>'Data General'!AA68</f>
        <v>6.7656028195287359</v>
      </c>
    </row>
    <row r="7" spans="1:26">
      <c r="A7" s="49" t="s">
        <v>114</v>
      </c>
      <c r="B7" s="50">
        <f>SUM(B4:B6)</f>
        <v>67.562248320325267</v>
      </c>
      <c r="C7" s="50">
        <f t="shared" ref="C7:Z7" si="1">SUM(C4:C6)</f>
        <v>67.974274336784873</v>
      </c>
      <c r="D7" s="50">
        <f t="shared" si="1"/>
        <v>67.725216237854909</v>
      </c>
      <c r="E7" s="50">
        <f t="shared" si="1"/>
        <v>71.263025374045213</v>
      </c>
      <c r="F7" s="50">
        <f t="shared" si="1"/>
        <v>71.63053411981798</v>
      </c>
      <c r="G7" s="50">
        <f t="shared" si="1"/>
        <v>73.651174164948202</v>
      </c>
      <c r="H7" s="50">
        <f t="shared" si="1"/>
        <v>77.797582881991346</v>
      </c>
      <c r="I7" s="50">
        <f t="shared" si="1"/>
        <v>78.409493966931066</v>
      </c>
      <c r="J7" s="50">
        <f t="shared" si="1"/>
        <v>79.226961470188101</v>
      </c>
      <c r="K7" s="50">
        <f t="shared" si="1"/>
        <v>79.028634223725575</v>
      </c>
      <c r="L7" s="50">
        <f t="shared" si="1"/>
        <v>80.380948190391649</v>
      </c>
      <c r="M7" s="50">
        <f t="shared" si="1"/>
        <v>87.802537235883392</v>
      </c>
      <c r="N7" s="50">
        <f t="shared" si="1"/>
        <v>92.500955629201826</v>
      </c>
      <c r="O7" s="50">
        <f t="shared" si="1"/>
        <v>101.98643908739751</v>
      </c>
      <c r="P7" s="50">
        <f t="shared" si="1"/>
        <v>99.61859602995284</v>
      </c>
      <c r="Q7" s="50">
        <f t="shared" si="1"/>
        <v>98.876765406304074</v>
      </c>
      <c r="R7" s="50">
        <f t="shared" si="1"/>
        <v>92.568327260126168</v>
      </c>
      <c r="S7" s="50">
        <f t="shared" si="1"/>
        <v>101.84803212114808</v>
      </c>
      <c r="T7" s="50">
        <f t="shared" si="1"/>
        <v>101.44329558561945</v>
      </c>
      <c r="U7" s="50">
        <f t="shared" si="1"/>
        <v>100.67059445896516</v>
      </c>
      <c r="V7" s="50">
        <f t="shared" si="1"/>
        <v>72.492704142183527</v>
      </c>
      <c r="W7" s="50">
        <f t="shared" si="1"/>
        <v>60.63404070874914</v>
      </c>
      <c r="X7" s="50">
        <f t="shared" si="1"/>
        <v>43.018880870390745</v>
      </c>
      <c r="Y7" s="50">
        <f t="shared" si="1"/>
        <v>31.736309675329366</v>
      </c>
      <c r="Z7" s="50">
        <f t="shared" si="1"/>
        <v>30.5716782925724</v>
      </c>
    </row>
    <row r="8" spans="1:26">
      <c r="B8" s="3" t="s">
        <v>82</v>
      </c>
      <c r="C8" s="3" t="s">
        <v>83</v>
      </c>
    </row>
    <row r="9" spans="1:26">
      <c r="B9" s="1">
        <f t="shared" ref="B9:Z9" si="2">B3</f>
        <v>1995</v>
      </c>
      <c r="C9" s="1">
        <f t="shared" si="2"/>
        <v>1996</v>
      </c>
      <c r="D9" s="1">
        <f t="shared" si="2"/>
        <v>1997</v>
      </c>
      <c r="E9" s="1">
        <f t="shared" si="2"/>
        <v>1998</v>
      </c>
      <c r="F9" s="1">
        <f t="shared" si="2"/>
        <v>1999</v>
      </c>
      <c r="G9" s="1">
        <f t="shared" si="2"/>
        <v>2000</v>
      </c>
      <c r="H9" s="1">
        <f t="shared" si="2"/>
        <v>2001</v>
      </c>
      <c r="I9" s="1">
        <f t="shared" si="2"/>
        <v>2002</v>
      </c>
      <c r="J9" s="1">
        <f t="shared" si="2"/>
        <v>2003</v>
      </c>
      <c r="K9" s="1">
        <f t="shared" si="2"/>
        <v>2004</v>
      </c>
      <c r="L9" s="1">
        <f t="shared" si="2"/>
        <v>2005</v>
      </c>
      <c r="M9" s="1">
        <f t="shared" si="2"/>
        <v>2006</v>
      </c>
      <c r="N9" s="1">
        <f t="shared" si="2"/>
        <v>2007</v>
      </c>
      <c r="O9" s="1">
        <f t="shared" si="2"/>
        <v>2008</v>
      </c>
      <c r="P9" s="1">
        <f t="shared" si="2"/>
        <v>2009</v>
      </c>
      <c r="Q9" s="1">
        <f t="shared" si="2"/>
        <v>2010</v>
      </c>
      <c r="R9" s="1">
        <f t="shared" si="2"/>
        <v>2011</v>
      </c>
      <c r="S9" s="1">
        <f t="shared" si="2"/>
        <v>2012</v>
      </c>
      <c r="T9" s="1">
        <f t="shared" si="2"/>
        <v>2013</v>
      </c>
      <c r="U9" s="1">
        <f t="shared" si="2"/>
        <v>2014</v>
      </c>
      <c r="V9" s="1">
        <f t="shared" si="2"/>
        <v>2015</v>
      </c>
      <c r="W9" s="1">
        <f t="shared" si="2"/>
        <v>2016</v>
      </c>
      <c r="X9" s="1">
        <f t="shared" si="2"/>
        <v>2017</v>
      </c>
      <c r="Y9" s="1">
        <f t="shared" si="2"/>
        <v>2018</v>
      </c>
      <c r="Z9" s="1">
        <f t="shared" si="2"/>
        <v>2019</v>
      </c>
    </row>
    <row r="10" spans="1:26">
      <c r="A10" s="51" t="str">
        <f>'Data General'!A29</f>
        <v>Carne Bovina en canal (tm.)</v>
      </c>
      <c r="B10" s="52">
        <f>'Data General'!C29</f>
        <v>319206</v>
      </c>
      <c r="C10" s="52">
        <f>'Data General'!D29</f>
        <v>350383</v>
      </c>
      <c r="D10" s="52">
        <f>'Data General'!E29</f>
        <v>423522</v>
      </c>
      <c r="E10" s="52">
        <f>'Data General'!F29</f>
        <v>411271</v>
      </c>
      <c r="F10" s="52">
        <f>'Data General'!G29</f>
        <v>394475</v>
      </c>
      <c r="G10" s="52">
        <f>'Data General'!H29</f>
        <v>431907</v>
      </c>
      <c r="H10" s="52">
        <f>'Data General'!I29</f>
        <v>425192</v>
      </c>
      <c r="I10" s="52">
        <f>'Data General'!J29</f>
        <v>433905</v>
      </c>
      <c r="J10" s="52">
        <f>'Data General'!K29</f>
        <v>453895</v>
      </c>
      <c r="K10" s="52">
        <f>'Data General'!L29</f>
        <v>398043</v>
      </c>
      <c r="L10" s="52">
        <f>'Data General'!M29</f>
        <v>459308</v>
      </c>
      <c r="M10" s="52">
        <f>'Data General'!N29</f>
        <v>589518</v>
      </c>
      <c r="N10" s="52">
        <f>'Data General'!O29</f>
        <v>673854</v>
      </c>
      <c r="O10" s="52">
        <f>'Data General'!P29</f>
        <v>787186</v>
      </c>
      <c r="P10" s="52">
        <f>'Data General'!Q29</f>
        <v>730721</v>
      </c>
      <c r="Q10" s="52">
        <f>'Data General'!R29</f>
        <v>751185</v>
      </c>
      <c r="R10" s="52">
        <f>'Data General'!S29</f>
        <v>669785</v>
      </c>
      <c r="S10" s="52">
        <f>'Data General'!T29</f>
        <v>816083</v>
      </c>
      <c r="T10" s="52">
        <f>'Data General'!U29</f>
        <v>816442</v>
      </c>
      <c r="U10" s="52">
        <f>'Data General'!V29</f>
        <v>686087.38</v>
      </c>
      <c r="V10" s="52">
        <f>'Data General'!W29</f>
        <v>409933.91053613287</v>
      </c>
      <c r="W10" s="52">
        <f>'Data General'!X29</f>
        <v>347520.73439999996</v>
      </c>
      <c r="X10" s="52">
        <f>'Data General'!Y29</f>
        <v>286023.59239999996</v>
      </c>
      <c r="Y10" s="52">
        <f>'Data General'!Z29</f>
        <v>270538.935</v>
      </c>
      <c r="Z10" s="52">
        <f>'Data General'!AA29</f>
        <v>265128.15629999997</v>
      </c>
    </row>
    <row r="11" spans="1:26">
      <c r="A11" s="51" t="str">
        <f>'Data General'!A30</f>
        <v>Matanza Clasificada (tm.)</v>
      </c>
      <c r="B11" s="52">
        <v>258237.65400000001</v>
      </c>
      <c r="C11" s="52">
        <v>283810.23000000004</v>
      </c>
      <c r="D11" s="52">
        <v>347288.04</v>
      </c>
      <c r="E11" s="52">
        <v>324904.09000000003</v>
      </c>
      <c r="F11" s="52">
        <v>307690.5</v>
      </c>
      <c r="G11" s="52">
        <v>343366.065</v>
      </c>
      <c r="H11" s="52">
        <v>333775.72000000003</v>
      </c>
      <c r="I11" s="52">
        <v>344260.22700000001</v>
      </c>
      <c r="J11" s="52">
        <v>368717.06429999997</v>
      </c>
      <c r="K11" s="52">
        <v>319373.78148000001</v>
      </c>
      <c r="L11" s="52">
        <v>369518.79769600002</v>
      </c>
      <c r="M11" s="52">
        <v>477621.58841999999</v>
      </c>
      <c r="N11" s="52">
        <v>536003.68721999996</v>
      </c>
      <c r="O11" s="52">
        <v>621991.08196999994</v>
      </c>
      <c r="P11" s="52">
        <v>576791.40617760003</v>
      </c>
      <c r="Q11" s="52">
        <v>600965.27725500008</v>
      </c>
      <c r="R11" s="52">
        <v>509036.60000000003</v>
      </c>
      <c r="S11" s="52">
        <v>636544.74</v>
      </c>
      <c r="T11" s="52">
        <v>648712.15552000003</v>
      </c>
      <c r="U11" s="52">
        <v>541635.79866527999</v>
      </c>
      <c r="V11" s="52">
        <v>317065.84270763519</v>
      </c>
      <c r="W11" s="52">
        <v>247539.01911311998</v>
      </c>
      <c r="X11" s="52">
        <v>186887.81527415998</v>
      </c>
      <c r="Y11" s="52">
        <v>171656.95425749998</v>
      </c>
      <c r="Z11" s="52">
        <v>147146.1267465</v>
      </c>
    </row>
    <row r="12" spans="1:26">
      <c r="A12" s="51" t="str">
        <f>'Data General'!A31</f>
        <v>Matanza Informal (tm.)</v>
      </c>
      <c r="B12" s="52">
        <v>60968.34599999999</v>
      </c>
      <c r="C12" s="52">
        <v>66572.76999999996</v>
      </c>
      <c r="D12" s="52">
        <v>76233.960000000021</v>
      </c>
      <c r="E12" s="52">
        <v>86366.909999999974</v>
      </c>
      <c r="F12" s="52">
        <v>86784.5</v>
      </c>
      <c r="G12" s="52">
        <v>88540.934999999998</v>
      </c>
      <c r="H12" s="52">
        <v>91416.27999999997</v>
      </c>
      <c r="I12" s="52">
        <v>89644.772999999986</v>
      </c>
      <c r="J12" s="52">
        <v>85177.935700000031</v>
      </c>
      <c r="K12" s="52">
        <v>78669.218519999995</v>
      </c>
      <c r="L12" s="52">
        <v>89789.202303999977</v>
      </c>
      <c r="M12" s="52">
        <v>111896.41158000001</v>
      </c>
      <c r="N12" s="52">
        <v>137850.31278000004</v>
      </c>
      <c r="O12" s="52">
        <v>165194.91803000006</v>
      </c>
      <c r="P12" s="52">
        <v>153929.59382239997</v>
      </c>
      <c r="Q12" s="52">
        <v>150219.72274499992</v>
      </c>
      <c r="R12" s="52">
        <v>160748.39999999997</v>
      </c>
      <c r="S12" s="52">
        <v>179538.26</v>
      </c>
      <c r="T12" s="52">
        <v>167729.84447999997</v>
      </c>
      <c r="U12" s="52">
        <v>144451.58133472002</v>
      </c>
      <c r="V12" s="52">
        <v>92868.067828497675</v>
      </c>
      <c r="W12" s="52">
        <v>99981.715286879975</v>
      </c>
      <c r="X12" s="52">
        <v>99135.777125839988</v>
      </c>
      <c r="Y12" s="52">
        <v>98881.980742500018</v>
      </c>
      <c r="Z12" s="52">
        <v>117982.02955349998</v>
      </c>
    </row>
    <row r="13" spans="1:26">
      <c r="B13" s="3" t="s">
        <v>84</v>
      </c>
      <c r="C13" s="3" t="s">
        <v>85</v>
      </c>
    </row>
    <row r="14" spans="1:26">
      <c r="B14" s="1">
        <v>1995</v>
      </c>
      <c r="C14" s="1">
        <v>1996</v>
      </c>
      <c r="D14" s="1">
        <v>1997</v>
      </c>
      <c r="E14" s="1">
        <v>1998</v>
      </c>
      <c r="F14" s="1">
        <v>1999</v>
      </c>
      <c r="G14" s="1">
        <v>2000</v>
      </c>
      <c r="H14" s="1">
        <v>2001</v>
      </c>
      <c r="I14" s="1">
        <v>2002</v>
      </c>
      <c r="J14" s="1">
        <v>2003</v>
      </c>
      <c r="K14" s="1">
        <v>2004</v>
      </c>
      <c r="L14" s="1">
        <v>2005</v>
      </c>
      <c r="M14" s="1">
        <v>2006</v>
      </c>
      <c r="N14" s="1">
        <v>2007</v>
      </c>
      <c r="O14" s="1">
        <v>2008</v>
      </c>
      <c r="P14" s="1">
        <v>2009</v>
      </c>
      <c r="Q14" s="1">
        <v>2010</v>
      </c>
      <c r="R14" s="1">
        <v>2011</v>
      </c>
      <c r="S14" s="1">
        <v>2012</v>
      </c>
      <c r="T14" s="1">
        <v>2013</v>
      </c>
      <c r="U14" s="1">
        <v>2014</v>
      </c>
      <c r="V14" s="1">
        <v>2015</v>
      </c>
      <c r="W14" s="1">
        <v>2016</v>
      </c>
      <c r="X14" s="1">
        <v>2017</v>
      </c>
      <c r="Y14" s="1">
        <v>2018</v>
      </c>
      <c r="Z14" s="1">
        <v>2019</v>
      </c>
    </row>
    <row r="15" spans="1:26">
      <c r="A15" s="51" t="str">
        <f>A11</f>
        <v>Matanza Clasificada (tm.)</v>
      </c>
      <c r="B15" s="53">
        <v>0.80900000000000005</v>
      </c>
      <c r="C15" s="53">
        <v>0.81000000000000016</v>
      </c>
      <c r="D15" s="53">
        <v>0.82</v>
      </c>
      <c r="E15" s="53">
        <v>0.79</v>
      </c>
      <c r="F15" s="53">
        <v>0.78</v>
      </c>
      <c r="G15" s="53">
        <v>0.79500000000000004</v>
      </c>
      <c r="H15" s="53">
        <v>0.78500000000000003</v>
      </c>
      <c r="I15" s="53">
        <v>0.79339999999999999</v>
      </c>
      <c r="J15" s="53">
        <v>0.81233999999999995</v>
      </c>
      <c r="K15" s="53">
        <v>0.80235999999999996</v>
      </c>
      <c r="L15" s="53">
        <v>0.804512</v>
      </c>
      <c r="M15" s="53">
        <v>0.81018999999999997</v>
      </c>
      <c r="N15" s="53">
        <v>0.79542999999999997</v>
      </c>
      <c r="O15" s="53">
        <v>0.79014499999999988</v>
      </c>
      <c r="P15" s="53">
        <v>0.78934560000000009</v>
      </c>
      <c r="Q15" s="53">
        <v>0.80002300000000015</v>
      </c>
      <c r="R15" s="53">
        <v>0.76</v>
      </c>
      <c r="S15" s="53">
        <v>0.78</v>
      </c>
      <c r="T15" s="53">
        <v>0.79456000000000004</v>
      </c>
      <c r="U15" s="53">
        <v>0.78945599999999994</v>
      </c>
      <c r="V15" s="53">
        <v>0.77345600000000003</v>
      </c>
      <c r="W15" s="53">
        <v>0.71230000000000004</v>
      </c>
      <c r="X15" s="53">
        <v>0.65339999999999998</v>
      </c>
      <c r="Y15" s="53">
        <v>0.63449999999999995</v>
      </c>
      <c r="Z15" s="53">
        <v>0.55500000000000005</v>
      </c>
    </row>
    <row r="16" spans="1:26">
      <c r="A16" s="51" t="str">
        <f>A12</f>
        <v>Matanza Informal (tm.)</v>
      </c>
      <c r="B16" s="53">
        <v>0.19099999999999995</v>
      </c>
      <c r="C16" s="53">
        <v>0.18999999999999984</v>
      </c>
      <c r="D16" s="53">
        <v>0.18000000000000005</v>
      </c>
      <c r="E16" s="53">
        <v>0.20999999999999996</v>
      </c>
      <c r="F16" s="53">
        <v>0.21999999999999997</v>
      </c>
      <c r="G16" s="53">
        <v>0.20499999999999996</v>
      </c>
      <c r="H16" s="53">
        <v>0.21499999999999997</v>
      </c>
      <c r="I16" s="53">
        <v>0.20660000000000001</v>
      </c>
      <c r="J16" s="53">
        <v>0.18766000000000005</v>
      </c>
      <c r="K16" s="53">
        <v>0.19764000000000004</v>
      </c>
      <c r="L16" s="53">
        <v>0.195488</v>
      </c>
      <c r="M16" s="53">
        <v>0.18981000000000003</v>
      </c>
      <c r="N16" s="53">
        <v>0.20457000000000003</v>
      </c>
      <c r="O16" s="53">
        <v>0.20985500000000012</v>
      </c>
      <c r="P16" s="53">
        <v>0.21065439999999991</v>
      </c>
      <c r="Q16" s="53">
        <v>0.19997699999999985</v>
      </c>
      <c r="R16" s="53">
        <v>0.24</v>
      </c>
      <c r="S16" s="53">
        <v>0.21999999999999997</v>
      </c>
      <c r="T16" s="53">
        <v>0.20543999999999996</v>
      </c>
      <c r="U16" s="53">
        <v>0.21054400000000006</v>
      </c>
      <c r="V16" s="53">
        <v>0.22654399999999997</v>
      </c>
      <c r="W16" s="53">
        <v>0.28769999999999996</v>
      </c>
      <c r="X16" s="53">
        <v>0.34660000000000002</v>
      </c>
      <c r="Y16" s="53">
        <v>0.36550000000000005</v>
      </c>
      <c r="Z16" s="53">
        <v>0.44499999999999995</v>
      </c>
    </row>
    <row r="17" spans="1:29">
      <c r="B17" s="3" t="s">
        <v>86</v>
      </c>
      <c r="C17" s="3" t="s">
        <v>87</v>
      </c>
    </row>
    <row r="18" spans="1:29">
      <c r="B18" s="1">
        <f t="shared" ref="B18:Z18" si="3">B14</f>
        <v>1995</v>
      </c>
      <c r="C18" s="1">
        <f t="shared" si="3"/>
        <v>1996</v>
      </c>
      <c r="D18" s="1">
        <f t="shared" si="3"/>
        <v>1997</v>
      </c>
      <c r="E18" s="1">
        <f t="shared" si="3"/>
        <v>1998</v>
      </c>
      <c r="F18" s="1">
        <f t="shared" si="3"/>
        <v>1999</v>
      </c>
      <c r="G18" s="1">
        <f t="shared" si="3"/>
        <v>2000</v>
      </c>
      <c r="H18" s="1">
        <f t="shared" si="3"/>
        <v>2001</v>
      </c>
      <c r="I18" s="1">
        <f t="shared" si="3"/>
        <v>2002</v>
      </c>
      <c r="J18" s="1">
        <f t="shared" si="3"/>
        <v>2003</v>
      </c>
      <c r="K18" s="1">
        <f t="shared" si="3"/>
        <v>2004</v>
      </c>
      <c r="L18" s="1">
        <f t="shared" si="3"/>
        <v>2005</v>
      </c>
      <c r="M18" s="1">
        <f t="shared" si="3"/>
        <v>2006</v>
      </c>
      <c r="N18" s="1">
        <f t="shared" si="3"/>
        <v>2007</v>
      </c>
      <c r="O18" s="1">
        <f t="shared" si="3"/>
        <v>2008</v>
      </c>
      <c r="P18" s="1">
        <f t="shared" si="3"/>
        <v>2009</v>
      </c>
      <c r="Q18" s="1">
        <f t="shared" si="3"/>
        <v>2010</v>
      </c>
      <c r="R18" s="1">
        <f t="shared" si="3"/>
        <v>2011</v>
      </c>
      <c r="S18" s="1">
        <f t="shared" si="3"/>
        <v>2012</v>
      </c>
      <c r="T18" s="1">
        <f t="shared" si="3"/>
        <v>2013</v>
      </c>
      <c r="U18" s="1">
        <f t="shared" si="3"/>
        <v>2014</v>
      </c>
      <c r="V18" s="1">
        <f t="shared" si="3"/>
        <v>2015</v>
      </c>
      <c r="W18" s="1">
        <f t="shared" si="3"/>
        <v>2016</v>
      </c>
      <c r="X18" s="1">
        <f t="shared" si="3"/>
        <v>2017</v>
      </c>
      <c r="Y18" s="1">
        <f t="shared" si="3"/>
        <v>2018</v>
      </c>
      <c r="Z18" s="1">
        <f t="shared" si="3"/>
        <v>2019</v>
      </c>
    </row>
    <row r="19" spans="1:29">
      <c r="A19" s="3" t="s">
        <v>88</v>
      </c>
      <c r="B19" s="52">
        <v>130578</v>
      </c>
      <c r="C19" s="52">
        <v>129243</v>
      </c>
      <c r="D19" s="52">
        <v>123858</v>
      </c>
      <c r="E19" s="52">
        <v>109552</v>
      </c>
      <c r="F19" s="52">
        <v>117681</v>
      </c>
      <c r="G19" s="52">
        <v>78279.922000000006</v>
      </c>
      <c r="H19" s="52">
        <v>86693.251499999998</v>
      </c>
      <c r="I19" s="52">
        <v>83331.869900000005</v>
      </c>
      <c r="J19" s="52">
        <v>84050.703399999999</v>
      </c>
      <c r="K19" s="52">
        <v>122614.7922</v>
      </c>
      <c r="L19" s="52">
        <v>89532.699799999988</v>
      </c>
      <c r="M19" s="52">
        <v>97489.907500000001</v>
      </c>
      <c r="N19" s="52">
        <v>109841.79759999999</v>
      </c>
      <c r="O19" s="52">
        <v>119045.96779999998</v>
      </c>
      <c r="P19" s="52">
        <v>112588.8432</v>
      </c>
      <c r="Q19" s="52">
        <v>144686.99479999999</v>
      </c>
      <c r="R19" s="52">
        <v>155120.269</v>
      </c>
      <c r="S19" s="52">
        <v>176981.52170000001</v>
      </c>
      <c r="T19" s="52">
        <v>171011.45689999999</v>
      </c>
      <c r="U19" s="52">
        <v>181237.842</v>
      </c>
      <c r="V19" s="52">
        <v>131667.73719999997</v>
      </c>
      <c r="W19" s="52">
        <v>108600.2295</v>
      </c>
      <c r="X19" s="52">
        <v>76077.91</v>
      </c>
      <c r="Y19" s="52">
        <v>38776.543000000005</v>
      </c>
      <c r="Z19" s="52">
        <v>27143.580100000003</v>
      </c>
    </row>
    <row r="20" spans="1:29">
      <c r="A20" s="3" t="s">
        <v>89</v>
      </c>
      <c r="B20" s="52">
        <v>420224</v>
      </c>
      <c r="C20" s="52">
        <v>451683</v>
      </c>
      <c r="D20" s="52">
        <v>454322</v>
      </c>
      <c r="E20" s="52">
        <v>488988.98050000001</v>
      </c>
      <c r="F20" s="52">
        <v>508574.42535000003</v>
      </c>
      <c r="G20" s="52">
        <v>590338.30900000001</v>
      </c>
      <c r="H20" s="52">
        <v>672158.18350000004</v>
      </c>
      <c r="I20" s="52">
        <v>764431.69063999993</v>
      </c>
      <c r="J20" s="52">
        <v>601094.04372000007</v>
      </c>
      <c r="K20" s="52">
        <v>754955.43400000001</v>
      </c>
      <c r="L20" s="52">
        <v>819792.55099999998</v>
      </c>
      <c r="M20" s="52">
        <v>881484.97529999993</v>
      </c>
      <c r="N20" s="52">
        <v>946363.10640000005</v>
      </c>
      <c r="O20" s="52">
        <v>1010635.287</v>
      </c>
      <c r="P20" s="52">
        <v>1062403.5114</v>
      </c>
      <c r="Q20" s="52">
        <v>1061108.0892</v>
      </c>
      <c r="R20" s="52">
        <v>1102769.067</v>
      </c>
      <c r="S20" s="52">
        <v>1118823.6831000003</v>
      </c>
      <c r="T20" s="52">
        <v>1151660</v>
      </c>
      <c r="U20" s="52">
        <v>1371366.3377999999</v>
      </c>
      <c r="V20" s="52">
        <v>975566.07143999997</v>
      </c>
      <c r="W20" s="52">
        <v>878110.42709999997</v>
      </c>
      <c r="X20" s="52">
        <v>413319.80660000001</v>
      </c>
      <c r="Y20" s="52">
        <v>213566.61809999999</v>
      </c>
      <c r="Z20" s="52">
        <v>146498.23439999999</v>
      </c>
    </row>
    <row r="21" spans="1:29">
      <c r="B21" s="3" t="s">
        <v>90</v>
      </c>
    </row>
    <row r="22" spans="1:29">
      <c r="B22" s="2">
        <f>B18</f>
        <v>1995</v>
      </c>
      <c r="C22" s="2">
        <f t="shared" ref="C22:Z22" si="4">C18</f>
        <v>1996</v>
      </c>
      <c r="D22" s="2">
        <f t="shared" si="4"/>
        <v>1997</v>
      </c>
      <c r="E22" s="2">
        <f t="shared" si="4"/>
        <v>1998</v>
      </c>
      <c r="F22" s="2">
        <f t="shared" si="4"/>
        <v>1999</v>
      </c>
      <c r="G22" s="2">
        <f t="shared" si="4"/>
        <v>2000</v>
      </c>
      <c r="H22" s="2">
        <f t="shared" si="4"/>
        <v>2001</v>
      </c>
      <c r="I22" s="2">
        <f t="shared" si="4"/>
        <v>2002</v>
      </c>
      <c r="J22" s="2">
        <f t="shared" si="4"/>
        <v>2003</v>
      </c>
      <c r="K22" s="2">
        <f t="shared" si="4"/>
        <v>2004</v>
      </c>
      <c r="L22" s="2">
        <f t="shared" si="4"/>
        <v>2005</v>
      </c>
      <c r="M22" s="2">
        <f t="shared" si="4"/>
        <v>2006</v>
      </c>
      <c r="N22" s="2">
        <f t="shared" si="4"/>
        <v>2007</v>
      </c>
      <c r="O22" s="2">
        <f t="shared" si="4"/>
        <v>2008</v>
      </c>
      <c r="P22" s="2">
        <f t="shared" si="4"/>
        <v>2009</v>
      </c>
      <c r="Q22" s="2">
        <f t="shared" si="4"/>
        <v>2010</v>
      </c>
      <c r="R22" s="2">
        <f t="shared" si="4"/>
        <v>2011</v>
      </c>
      <c r="S22" s="2">
        <f t="shared" si="4"/>
        <v>2012</v>
      </c>
      <c r="T22" s="2">
        <f t="shared" si="4"/>
        <v>2013</v>
      </c>
      <c r="U22" s="2">
        <f t="shared" si="4"/>
        <v>2014</v>
      </c>
      <c r="V22" s="2">
        <f t="shared" si="4"/>
        <v>2015</v>
      </c>
      <c r="W22" s="2">
        <f t="shared" si="4"/>
        <v>2016</v>
      </c>
      <c r="X22" s="2">
        <f t="shared" si="4"/>
        <v>2017</v>
      </c>
      <c r="Y22" s="2">
        <f t="shared" si="4"/>
        <v>2018</v>
      </c>
      <c r="Z22" s="2">
        <f t="shared" si="4"/>
        <v>2019</v>
      </c>
    </row>
    <row r="23" spans="1:29">
      <c r="A23" s="54" t="s">
        <v>92</v>
      </c>
      <c r="B23" s="52">
        <v>1344</v>
      </c>
      <c r="C23" s="52">
        <v>1371</v>
      </c>
      <c r="D23" s="52">
        <v>1431</v>
      </c>
      <c r="E23" s="52">
        <v>1440</v>
      </c>
      <c r="F23" s="52">
        <v>1311</v>
      </c>
      <c r="G23" s="52">
        <v>1372</v>
      </c>
      <c r="H23" s="52">
        <v>1358</v>
      </c>
      <c r="I23" s="52">
        <v>1347</v>
      </c>
      <c r="J23" s="52">
        <v>1201</v>
      </c>
      <c r="K23" s="52">
        <v>1200</v>
      </c>
      <c r="L23" s="52">
        <v>1307</v>
      </c>
      <c r="M23" s="52">
        <v>1338</v>
      </c>
      <c r="N23" s="52">
        <v>1420</v>
      </c>
      <c r="O23" s="52">
        <v>1450</v>
      </c>
      <c r="P23" s="52">
        <v>1490</v>
      </c>
      <c r="Q23" s="52">
        <v>1530</v>
      </c>
      <c r="R23" s="52">
        <v>1520</v>
      </c>
      <c r="S23" s="52">
        <v>1570</v>
      </c>
      <c r="T23" s="52">
        <v>1620</v>
      </c>
      <c r="U23" s="52">
        <v>1650</v>
      </c>
      <c r="V23" s="52">
        <v>1732.5</v>
      </c>
      <c r="W23" s="52">
        <v>1645.875</v>
      </c>
      <c r="X23" s="52">
        <v>1563.58125</v>
      </c>
      <c r="Y23" s="52">
        <v>1485.4021874999999</v>
      </c>
      <c r="Z23" s="52">
        <v>1455.6941437499997</v>
      </c>
    </row>
    <row r="24" spans="1:29">
      <c r="A24" s="54" t="s">
        <v>91</v>
      </c>
      <c r="B24" s="52">
        <v>534.6</v>
      </c>
      <c r="C24" s="52">
        <v>663</v>
      </c>
      <c r="D24" s="52">
        <v>442</v>
      </c>
      <c r="E24" s="52">
        <v>671.5</v>
      </c>
      <c r="F24" s="52">
        <v>680</v>
      </c>
      <c r="G24" s="52">
        <v>621</v>
      </c>
      <c r="H24" s="52">
        <v>559</v>
      </c>
      <c r="I24" s="52">
        <v>467</v>
      </c>
      <c r="J24" s="52">
        <v>594</v>
      </c>
      <c r="K24" s="52">
        <v>491</v>
      </c>
      <c r="L24" s="52">
        <v>500</v>
      </c>
      <c r="M24" s="52">
        <v>760</v>
      </c>
      <c r="N24" s="52">
        <v>650</v>
      </c>
      <c r="O24" s="52">
        <v>1746</v>
      </c>
      <c r="P24" s="52">
        <v>1134</v>
      </c>
      <c r="Q24" s="52">
        <v>1073</v>
      </c>
      <c r="R24" s="52">
        <v>1099</v>
      </c>
      <c r="S24" s="52">
        <v>1226</v>
      </c>
      <c r="T24" s="52">
        <v>1287.3</v>
      </c>
      <c r="U24" s="52">
        <v>643.65</v>
      </c>
      <c r="V24" s="52">
        <v>514.91999999999996</v>
      </c>
      <c r="W24" s="52">
        <v>463.428</v>
      </c>
      <c r="X24" s="52">
        <v>278.05680000000001</v>
      </c>
      <c r="Y24" s="52">
        <v>139.0284</v>
      </c>
      <c r="Z24" s="52">
        <v>133.467264</v>
      </c>
    </row>
    <row r="25" spans="1:29">
      <c r="B25" s="3" t="s">
        <v>93</v>
      </c>
      <c r="C25" s="3" t="s">
        <v>94</v>
      </c>
    </row>
    <row r="26" spans="1:29">
      <c r="B26" s="2">
        <v>1995</v>
      </c>
      <c r="C26" s="2">
        <v>1996</v>
      </c>
      <c r="D26" s="2">
        <v>1997</v>
      </c>
      <c r="E26" s="2">
        <v>1998</v>
      </c>
      <c r="F26" s="2">
        <v>1999</v>
      </c>
      <c r="G26" s="2">
        <v>2000</v>
      </c>
      <c r="H26" s="2">
        <v>2001</v>
      </c>
      <c r="I26" s="2">
        <v>2002</v>
      </c>
      <c r="J26" s="2">
        <v>2003</v>
      </c>
      <c r="K26" s="2">
        <v>2004</v>
      </c>
      <c r="L26" s="2">
        <v>2005</v>
      </c>
      <c r="M26" s="2">
        <v>2006</v>
      </c>
      <c r="N26" s="2">
        <v>2007</v>
      </c>
      <c r="O26" s="2">
        <v>2008</v>
      </c>
      <c r="P26" s="2">
        <v>2009</v>
      </c>
      <c r="Q26" s="2">
        <v>2010</v>
      </c>
      <c r="R26" s="2">
        <v>2011</v>
      </c>
      <c r="S26" s="2">
        <v>2012</v>
      </c>
      <c r="T26" s="2">
        <v>2013</v>
      </c>
      <c r="U26" s="2">
        <v>2014</v>
      </c>
      <c r="V26" s="2">
        <v>2015</v>
      </c>
      <c r="W26" s="2">
        <v>2016</v>
      </c>
      <c r="X26" s="2">
        <v>2017</v>
      </c>
      <c r="Y26" s="2">
        <v>2018</v>
      </c>
      <c r="Z26" s="2">
        <v>2019</v>
      </c>
    </row>
    <row r="27" spans="1:29">
      <c r="A27" s="54" t="s">
        <v>95</v>
      </c>
      <c r="B27" s="52">
        <v>62.231999999999999</v>
      </c>
      <c r="C27" s="52">
        <v>66.320999999999998</v>
      </c>
      <c r="D27" s="52">
        <v>51.841999999999999</v>
      </c>
      <c r="E27" s="52">
        <v>51.841999999999999</v>
      </c>
      <c r="F27" s="52">
        <v>57.997</v>
      </c>
      <c r="G27" s="52">
        <v>64.757999999999996</v>
      </c>
      <c r="H27" s="52">
        <v>54.567999999999998</v>
      </c>
      <c r="I27" s="52">
        <v>40.006</v>
      </c>
      <c r="J27" s="52">
        <v>85.753</v>
      </c>
      <c r="K27" s="52">
        <v>104.815</v>
      </c>
      <c r="L27" s="52">
        <v>46.161000000000001</v>
      </c>
      <c r="M27" s="52">
        <v>61.042000000000002</v>
      </c>
      <c r="N27" s="52">
        <v>107.905</v>
      </c>
      <c r="O27" s="52">
        <v>282.48599999999999</v>
      </c>
      <c r="P27" s="52">
        <v>225.55199999999999</v>
      </c>
      <c r="Q27" s="52">
        <v>142.96</v>
      </c>
      <c r="R27" s="52">
        <v>151.197</v>
      </c>
      <c r="S27" s="52">
        <v>196.29900000000001</v>
      </c>
      <c r="T27" s="52">
        <v>143.059</v>
      </c>
      <c r="U27" s="52">
        <v>135.14699999999999</v>
      </c>
      <c r="V27" s="52">
        <v>195.46899999999999</v>
      </c>
      <c r="W27" s="52">
        <v>49.503999999999998</v>
      </c>
      <c r="X27" s="52">
        <v>63.247999999999998</v>
      </c>
      <c r="Y27" s="52">
        <v>42</v>
      </c>
      <c r="Z27" s="52">
        <v>30</v>
      </c>
      <c r="AA27" s="52">
        <f>SUM(T27:Z27)</f>
        <v>658.42700000000002</v>
      </c>
      <c r="AB27" s="53">
        <f>AA27/AA$32</f>
        <v>0.85061493941038158</v>
      </c>
    </row>
    <row r="28" spans="1:29">
      <c r="A28" s="54" t="s">
        <v>96</v>
      </c>
      <c r="B28" s="3">
        <v>0</v>
      </c>
      <c r="C28" s="52">
        <v>0</v>
      </c>
      <c r="D28" s="52">
        <v>5.12</v>
      </c>
      <c r="E28" s="52">
        <v>4.9870000000000001</v>
      </c>
      <c r="F28" s="52">
        <v>4.3650000000000002</v>
      </c>
      <c r="G28" s="52">
        <v>5.23</v>
      </c>
      <c r="H28" s="52">
        <v>5.1340000000000003</v>
      </c>
      <c r="I28" s="52">
        <v>5.6749999999999998</v>
      </c>
      <c r="J28" s="52">
        <v>5.234</v>
      </c>
      <c r="K28" s="52">
        <v>6.3946171656000006</v>
      </c>
      <c r="L28" s="52">
        <v>6.4749060000000007</v>
      </c>
      <c r="M28" s="52">
        <v>5.8970000000000002</v>
      </c>
      <c r="N28" s="52">
        <v>6.1097999999999999</v>
      </c>
      <c r="O28" s="52">
        <v>6.9080000000000004</v>
      </c>
      <c r="P28" s="52">
        <v>7.0122999999999998</v>
      </c>
      <c r="Q28" s="52">
        <v>4.367</v>
      </c>
      <c r="R28" s="52">
        <v>3.0750000000000002</v>
      </c>
      <c r="S28" s="52">
        <v>7.7030000000000003</v>
      </c>
      <c r="T28" s="52">
        <v>5.1109999999999998</v>
      </c>
      <c r="U28" s="52">
        <v>8.5779999999999994</v>
      </c>
      <c r="V28" s="52">
        <v>0.30299999999999999</v>
      </c>
      <c r="W28" s="52">
        <v>1.6919999999999999</v>
      </c>
      <c r="X28" s="52">
        <v>28.599</v>
      </c>
      <c r="Y28" s="52">
        <v>15</v>
      </c>
      <c r="Z28" s="52">
        <v>5</v>
      </c>
      <c r="AA28" s="52">
        <f t="shared" ref="AA28:AA31" si="5">SUM(T28:Z28)</f>
        <v>64.283000000000001</v>
      </c>
      <c r="AB28" s="53">
        <f t="shared" ref="AB28:AB32" si="6">AA28/AA$32</f>
        <v>8.3046533860424251E-2</v>
      </c>
      <c r="AC28" s="55">
        <f>AB27+AB28</f>
        <v>0.93366147327080584</v>
      </c>
    </row>
    <row r="29" spans="1:29">
      <c r="A29" s="54" t="s">
        <v>97</v>
      </c>
      <c r="B29" s="3">
        <v>1</v>
      </c>
      <c r="C29" s="52">
        <v>1</v>
      </c>
      <c r="D29" s="52">
        <v>0.87649999999999995</v>
      </c>
      <c r="E29" s="52">
        <v>0.956068761401075</v>
      </c>
      <c r="F29" s="52">
        <v>0.88009207952667567</v>
      </c>
      <c r="G29" s="52">
        <v>0.79507476195034987</v>
      </c>
      <c r="H29" s="52">
        <v>0.87115300215482017</v>
      </c>
      <c r="I29" s="52">
        <v>0.87115213100268929</v>
      </c>
      <c r="J29" s="52">
        <v>0.88008943925835792</v>
      </c>
      <c r="K29" s="52">
        <v>0.88561568110847477</v>
      </c>
      <c r="L29" s="52">
        <v>0.88442612796636011</v>
      </c>
      <c r="M29" s="52">
        <v>0.83792148552000001</v>
      </c>
      <c r="N29" s="52">
        <v>0.8758456</v>
      </c>
      <c r="O29" s="52">
        <v>0.95609949999999999</v>
      </c>
      <c r="P29" s="52">
        <v>1.5677456000000001</v>
      </c>
      <c r="Q29" s="52">
        <v>2.2896548000000001</v>
      </c>
      <c r="R29" s="52">
        <v>2.7568768000000001</v>
      </c>
      <c r="S29" s="52">
        <v>3.4565429999999999</v>
      </c>
      <c r="T29" s="52">
        <v>3</v>
      </c>
      <c r="U29" s="52">
        <v>2</v>
      </c>
      <c r="V29" s="52">
        <v>1</v>
      </c>
      <c r="W29" s="52">
        <v>1</v>
      </c>
      <c r="X29" s="52">
        <v>0</v>
      </c>
      <c r="Y29" s="52">
        <v>0</v>
      </c>
      <c r="Z29" s="52">
        <v>0</v>
      </c>
      <c r="AA29" s="52">
        <f t="shared" si="5"/>
        <v>7</v>
      </c>
      <c r="AB29" s="53">
        <f t="shared" si="6"/>
        <v>9.0432266232591783E-3</v>
      </c>
    </row>
    <row r="30" spans="1:29">
      <c r="A30" s="54" t="s">
        <v>98</v>
      </c>
      <c r="B30" s="3">
        <v>1</v>
      </c>
      <c r="C30" s="52">
        <v>1</v>
      </c>
      <c r="D30" s="52">
        <v>1.1000000000000001</v>
      </c>
      <c r="E30" s="52">
        <v>1.25</v>
      </c>
      <c r="F30" s="52">
        <v>1.3</v>
      </c>
      <c r="G30" s="52">
        <v>1.1499999999999999</v>
      </c>
      <c r="H30" s="52">
        <v>1.2</v>
      </c>
      <c r="I30" s="52">
        <v>1.3</v>
      </c>
      <c r="J30" s="52">
        <v>1.2</v>
      </c>
      <c r="K30" s="52">
        <v>1.6</v>
      </c>
      <c r="L30" s="52">
        <v>1.5</v>
      </c>
      <c r="M30" s="52">
        <v>3</v>
      </c>
      <c r="N30" s="52">
        <v>5.4</v>
      </c>
      <c r="O30" s="52">
        <v>9.8000000000000007</v>
      </c>
      <c r="P30" s="52">
        <v>10.5</v>
      </c>
      <c r="Q30" s="52">
        <v>13.2</v>
      </c>
      <c r="R30" s="52">
        <v>14.8</v>
      </c>
      <c r="S30" s="52">
        <v>15.2</v>
      </c>
      <c r="T30" s="52">
        <v>15.35</v>
      </c>
      <c r="U30" s="52">
        <v>0</v>
      </c>
      <c r="V30" s="52">
        <v>0</v>
      </c>
      <c r="W30" s="52">
        <v>0</v>
      </c>
      <c r="X30" s="52">
        <v>0</v>
      </c>
      <c r="Y30" s="52">
        <v>0</v>
      </c>
      <c r="Z30" s="52">
        <v>0</v>
      </c>
      <c r="AA30" s="52">
        <f t="shared" si="5"/>
        <v>15.35</v>
      </c>
      <c r="AB30" s="53">
        <f t="shared" si="6"/>
        <v>1.9830504095289768E-2</v>
      </c>
      <c r="AC30" s="55">
        <f>AB29+AB30</f>
        <v>2.8873730718548946E-2</v>
      </c>
    </row>
    <row r="31" spans="1:29">
      <c r="A31" s="54" t="s">
        <v>99</v>
      </c>
      <c r="B31" s="3">
        <v>2</v>
      </c>
      <c r="C31" s="52">
        <v>2</v>
      </c>
      <c r="D31" s="52">
        <v>2.2243106344319012</v>
      </c>
      <c r="E31" s="52">
        <v>2.3247879705176753</v>
      </c>
      <c r="F31" s="52">
        <v>2.3511763988299434</v>
      </c>
      <c r="G31" s="52">
        <v>2.4277726251535374</v>
      </c>
      <c r="H31" s="52">
        <v>2.4315269026912927</v>
      </c>
      <c r="I31" s="52">
        <v>2.5413646843488502</v>
      </c>
      <c r="J31" s="52">
        <v>2.5702114525869599</v>
      </c>
      <c r="K31" s="52">
        <v>2.5690392000000002</v>
      </c>
      <c r="L31" s="52">
        <v>2.4569999999999999</v>
      </c>
      <c r="M31" s="52">
        <v>2.7650000000000001</v>
      </c>
      <c r="N31" s="52">
        <v>2.456</v>
      </c>
      <c r="O31" s="52">
        <v>3.456</v>
      </c>
      <c r="P31" s="52">
        <v>5.5670000000000002</v>
      </c>
      <c r="Q31" s="52">
        <v>10.236000000000001</v>
      </c>
      <c r="R31" s="52">
        <v>23.434999999999999</v>
      </c>
      <c r="S31" s="52">
        <v>35.756</v>
      </c>
      <c r="T31" s="52">
        <v>29</v>
      </c>
      <c r="U31" s="52">
        <v>0</v>
      </c>
      <c r="V31" s="52">
        <v>0</v>
      </c>
      <c r="W31" s="52">
        <v>0</v>
      </c>
      <c r="X31" s="52">
        <v>0</v>
      </c>
      <c r="Y31" s="52">
        <v>0</v>
      </c>
      <c r="Z31" s="52">
        <v>0</v>
      </c>
      <c r="AA31" s="52">
        <f t="shared" si="5"/>
        <v>29</v>
      </c>
      <c r="AB31" s="53">
        <f t="shared" si="6"/>
        <v>3.7464796010645167E-2</v>
      </c>
      <c r="AC31" s="55">
        <f>AB31</f>
        <v>3.7464796010645167E-2</v>
      </c>
    </row>
    <row r="32" spans="1:29">
      <c r="A32" s="54" t="s">
        <v>135</v>
      </c>
      <c r="B32" s="52">
        <f>SUM(B27:B31)</f>
        <v>66.231999999999999</v>
      </c>
      <c r="C32" s="52">
        <f t="shared" ref="C32:Z32" si="7">SUM(C27:C31)</f>
        <v>70.320999999999998</v>
      </c>
      <c r="D32" s="52">
        <f t="shared" si="7"/>
        <v>61.162810634431899</v>
      </c>
      <c r="E32" s="52">
        <f t="shared" si="7"/>
        <v>61.359856731918754</v>
      </c>
      <c r="F32" s="52">
        <f t="shared" si="7"/>
        <v>66.893268478356632</v>
      </c>
      <c r="G32" s="52">
        <f t="shared" si="7"/>
        <v>74.360847387103888</v>
      </c>
      <c r="H32" s="52">
        <f t="shared" si="7"/>
        <v>64.204679904846117</v>
      </c>
      <c r="I32" s="52">
        <f t="shared" si="7"/>
        <v>50.393516815351532</v>
      </c>
      <c r="J32" s="52">
        <f t="shared" si="7"/>
        <v>95.637300891845314</v>
      </c>
      <c r="K32" s="52">
        <f t="shared" si="7"/>
        <v>116.26427204670847</v>
      </c>
      <c r="L32" s="52">
        <f t="shared" si="7"/>
        <v>57.477332127966363</v>
      </c>
      <c r="M32" s="52">
        <f t="shared" si="7"/>
        <v>73.541921485520007</v>
      </c>
      <c r="N32" s="52">
        <f t="shared" si="7"/>
        <v>122.74664560000002</v>
      </c>
      <c r="O32" s="52">
        <f t="shared" si="7"/>
        <v>303.60609950000003</v>
      </c>
      <c r="P32" s="52">
        <f t="shared" si="7"/>
        <v>250.19904560000001</v>
      </c>
      <c r="Q32" s="52">
        <f t="shared" si="7"/>
        <v>173.05265479999997</v>
      </c>
      <c r="R32" s="52">
        <f t="shared" si="7"/>
        <v>195.26387679999999</v>
      </c>
      <c r="S32" s="52">
        <f t="shared" si="7"/>
        <v>258.41454299999998</v>
      </c>
      <c r="T32" s="52">
        <f t="shared" si="7"/>
        <v>195.51999999999998</v>
      </c>
      <c r="U32" s="52">
        <f t="shared" si="7"/>
        <v>145.72499999999999</v>
      </c>
      <c r="V32" s="52">
        <f t="shared" si="7"/>
        <v>196.77199999999999</v>
      </c>
      <c r="W32" s="52">
        <f t="shared" si="7"/>
        <v>52.195999999999998</v>
      </c>
      <c r="X32" s="52">
        <f t="shared" si="7"/>
        <v>91.846999999999994</v>
      </c>
      <c r="Y32" s="52">
        <f t="shared" si="7"/>
        <v>57</v>
      </c>
      <c r="Z32" s="52">
        <f t="shared" si="7"/>
        <v>35</v>
      </c>
      <c r="AA32" s="52">
        <f>SUM(AA27:AA31)</f>
        <v>774.06000000000006</v>
      </c>
      <c r="AB32" s="53">
        <f t="shared" si="6"/>
        <v>1</v>
      </c>
    </row>
    <row r="33" spans="1:26">
      <c r="B33" s="3" t="s">
        <v>101</v>
      </c>
      <c r="C33" s="3" t="s">
        <v>102</v>
      </c>
    </row>
    <row r="34" spans="1:26">
      <c r="B34" s="1">
        <v>1995</v>
      </c>
      <c r="C34" s="1">
        <v>1996</v>
      </c>
      <c r="D34" s="1">
        <v>1997</v>
      </c>
      <c r="E34" s="1">
        <v>1998</v>
      </c>
      <c r="F34" s="1">
        <v>1999</v>
      </c>
      <c r="G34" s="1">
        <v>2000</v>
      </c>
      <c r="H34" s="1">
        <v>2001</v>
      </c>
      <c r="I34" s="1">
        <v>2002</v>
      </c>
      <c r="J34" s="1">
        <v>2003</v>
      </c>
      <c r="K34" s="1">
        <v>2004</v>
      </c>
      <c r="L34" s="1">
        <v>2005</v>
      </c>
      <c r="M34" s="1">
        <v>2006</v>
      </c>
      <c r="N34" s="1">
        <v>2007</v>
      </c>
      <c r="O34" s="1">
        <v>2008</v>
      </c>
      <c r="P34" s="1">
        <v>2009</v>
      </c>
      <c r="Q34" s="1">
        <v>2010</v>
      </c>
      <c r="R34" s="1">
        <v>2011</v>
      </c>
      <c r="S34" s="1">
        <v>2012</v>
      </c>
      <c r="T34" s="1">
        <v>2013</v>
      </c>
      <c r="U34" s="1">
        <v>2014</v>
      </c>
      <c r="V34" s="1">
        <v>2015</v>
      </c>
      <c r="W34" s="1">
        <v>2016</v>
      </c>
      <c r="X34" s="1">
        <v>2017</v>
      </c>
      <c r="Y34" s="1">
        <v>2018</v>
      </c>
      <c r="Z34" s="1">
        <v>2019</v>
      </c>
    </row>
    <row r="35" spans="1:26">
      <c r="A35" s="54" t="s">
        <v>103</v>
      </c>
      <c r="B35" s="52">
        <v>789.55200000000002</v>
      </c>
      <c r="C35" s="52">
        <v>769.23199999999997</v>
      </c>
      <c r="D35" s="52">
        <v>777.30399999999997</v>
      </c>
      <c r="E35" s="52">
        <v>872.8</v>
      </c>
      <c r="F35" s="52">
        <v>777.99199999999996</v>
      </c>
      <c r="G35" s="52">
        <v>854.24</v>
      </c>
      <c r="H35" s="52">
        <v>900.93600000000004</v>
      </c>
      <c r="I35" s="52">
        <v>927.19200000000001</v>
      </c>
      <c r="J35" s="52">
        <v>760.04</v>
      </c>
      <c r="K35" s="52">
        <v>801.42399999999998</v>
      </c>
      <c r="L35" s="52">
        <v>824.56799999999998</v>
      </c>
      <c r="M35" s="52">
        <v>860.25599999999997</v>
      </c>
      <c r="N35" s="52">
        <v>1347.52</v>
      </c>
      <c r="O35" s="52">
        <v>1728.5360000000001</v>
      </c>
      <c r="P35" s="52">
        <v>1838.7840000000001</v>
      </c>
      <c r="Q35" s="52">
        <v>2246.4639999999999</v>
      </c>
      <c r="R35" s="52">
        <v>1387.576</v>
      </c>
      <c r="S35" s="52">
        <v>1445.36</v>
      </c>
      <c r="T35" s="52">
        <v>2322.808</v>
      </c>
      <c r="U35" s="52">
        <v>2963.0376000000015</v>
      </c>
      <c r="V35" s="52">
        <v>1570.0712800000013</v>
      </c>
      <c r="W35" s="52">
        <v>1518.8317380000001</v>
      </c>
      <c r="X35" s="52">
        <v>1672.3653456</v>
      </c>
      <c r="Y35" s="52">
        <v>1502.6058186599998</v>
      </c>
      <c r="Z35" s="52">
        <v>1404.4800980739999</v>
      </c>
    </row>
    <row r="36" spans="1:26">
      <c r="A36" s="54" t="s">
        <v>104</v>
      </c>
      <c r="B36" s="52">
        <v>994.23599999999999</v>
      </c>
      <c r="C36" s="52">
        <v>1020.454</v>
      </c>
      <c r="D36" s="52">
        <v>1021.9640000000001</v>
      </c>
      <c r="E36" s="52">
        <v>1124.9000000000001</v>
      </c>
      <c r="F36" s="52">
        <v>1033.078</v>
      </c>
      <c r="G36" s="52">
        <v>1128.316</v>
      </c>
      <c r="H36" s="52">
        <v>1132.674</v>
      </c>
      <c r="I36" s="52">
        <v>817.88199999999995</v>
      </c>
      <c r="J36" s="52">
        <v>1178.136</v>
      </c>
      <c r="K36" s="52">
        <v>1333.683</v>
      </c>
      <c r="L36" s="52">
        <v>1289.2090000000001</v>
      </c>
      <c r="M36" s="52">
        <v>1826.4490000000001</v>
      </c>
      <c r="N36" s="52">
        <v>1281.4490000000001</v>
      </c>
      <c r="O36" s="52">
        <v>2375.7249999999999</v>
      </c>
      <c r="P36" s="52">
        <v>2643.1660000000002</v>
      </c>
      <c r="Q36" s="52">
        <v>2180.8519999999999</v>
      </c>
      <c r="R36" s="52">
        <v>2331.4070000000002</v>
      </c>
      <c r="S36" s="52">
        <v>3181.0630000000001</v>
      </c>
      <c r="T36" s="52">
        <v>2044.5237999999999</v>
      </c>
      <c r="U36" s="52">
        <v>1279.6202999999998</v>
      </c>
      <c r="V36" s="52">
        <v>1732.0130899999999</v>
      </c>
      <c r="W36" s="52">
        <v>536.61126200000001</v>
      </c>
      <c r="X36" s="52">
        <v>625.99190439999995</v>
      </c>
      <c r="Y36" s="52">
        <v>438.79636884000001</v>
      </c>
      <c r="Z36" s="52">
        <v>331.21404567600001</v>
      </c>
    </row>
    <row r="37" spans="1:26">
      <c r="A37" s="54"/>
      <c r="B37" s="52">
        <v>1783.788</v>
      </c>
      <c r="C37" s="52">
        <v>1789.6859999999999</v>
      </c>
      <c r="D37" s="52">
        <v>1799.268</v>
      </c>
      <c r="E37" s="52">
        <v>1997.7</v>
      </c>
      <c r="F37" s="52">
        <v>1811.07</v>
      </c>
      <c r="G37" s="52">
        <v>1982.556</v>
      </c>
      <c r="H37" s="52">
        <v>2033.6100000000001</v>
      </c>
      <c r="I37" s="52">
        <v>1745.0740000000001</v>
      </c>
      <c r="J37" s="52">
        <v>1938.1759999999999</v>
      </c>
      <c r="K37" s="52">
        <v>2135.107</v>
      </c>
      <c r="L37" s="52">
        <v>2113.777</v>
      </c>
      <c r="M37" s="52">
        <v>2686.7049999999999</v>
      </c>
      <c r="N37" s="52">
        <v>2628.9690000000001</v>
      </c>
      <c r="O37" s="52">
        <v>4104.2610000000004</v>
      </c>
      <c r="P37" s="52">
        <v>4481.9500000000007</v>
      </c>
      <c r="Q37" s="52">
        <v>4427.3159999999998</v>
      </c>
      <c r="R37" s="52">
        <v>3718.9830000000002</v>
      </c>
      <c r="S37" s="52">
        <v>4626.4229999999998</v>
      </c>
      <c r="T37" s="52">
        <v>4367.3317999999999</v>
      </c>
      <c r="U37" s="52">
        <v>4242.6579000000011</v>
      </c>
      <c r="V37" s="52">
        <v>3302.0843700000014</v>
      </c>
      <c r="W37" s="52">
        <v>2055.4430000000002</v>
      </c>
      <c r="X37" s="52">
        <v>2298.35725</v>
      </c>
      <c r="Y37" s="52">
        <v>1941.4021874999999</v>
      </c>
      <c r="Z37" s="52">
        <v>1735.69414375</v>
      </c>
    </row>
    <row r="38" spans="1:26">
      <c r="A38" s="54"/>
      <c r="B38" s="52" t="s">
        <v>105</v>
      </c>
      <c r="C38" s="52" t="s">
        <v>106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spans="1:26">
      <c r="B39" s="1">
        <v>1995</v>
      </c>
      <c r="C39" s="1">
        <v>1996</v>
      </c>
      <c r="D39" s="1">
        <v>1997</v>
      </c>
      <c r="E39" s="1">
        <v>1998</v>
      </c>
      <c r="F39" s="1">
        <v>1999</v>
      </c>
      <c r="G39" s="1">
        <v>2000</v>
      </c>
      <c r="H39" s="1">
        <v>2001</v>
      </c>
      <c r="I39" s="1">
        <v>2002</v>
      </c>
      <c r="J39" s="1">
        <v>2003</v>
      </c>
      <c r="K39" s="1">
        <v>2004</v>
      </c>
      <c r="L39" s="1">
        <v>2005</v>
      </c>
      <c r="M39" s="1">
        <v>2006</v>
      </c>
      <c r="N39" s="1">
        <v>2007</v>
      </c>
      <c r="O39" s="1">
        <v>2008</v>
      </c>
      <c r="P39" s="1">
        <v>2009</v>
      </c>
      <c r="Q39" s="1">
        <v>2010</v>
      </c>
      <c r="R39" s="1">
        <v>2011</v>
      </c>
      <c r="S39" s="1">
        <v>2012</v>
      </c>
      <c r="T39" s="1">
        <v>2013</v>
      </c>
      <c r="U39" s="1">
        <v>2014</v>
      </c>
      <c r="V39" s="1">
        <v>2015</v>
      </c>
      <c r="W39" s="1">
        <v>2016</v>
      </c>
      <c r="X39" s="1">
        <v>2017</v>
      </c>
      <c r="Y39" s="1">
        <v>2018</v>
      </c>
      <c r="Z39" s="1">
        <v>2019</v>
      </c>
    </row>
    <row r="40" spans="1:26">
      <c r="A40" s="54" t="s">
        <v>103</v>
      </c>
      <c r="B40" s="53">
        <v>0.44262659015533234</v>
      </c>
      <c r="C40" s="53">
        <v>0.42981394501605308</v>
      </c>
      <c r="D40" s="53">
        <v>0.43201124012654035</v>
      </c>
      <c r="E40" s="53">
        <v>0.43690243780347399</v>
      </c>
      <c r="F40" s="53">
        <v>0.42957588607839564</v>
      </c>
      <c r="G40" s="53">
        <v>0.43087811895351252</v>
      </c>
      <c r="H40" s="53">
        <v>0.44302299851003879</v>
      </c>
      <c r="I40" s="53">
        <v>0.53131958873950325</v>
      </c>
      <c r="J40" s="53">
        <v>0.39214189010698719</v>
      </c>
      <c r="K40" s="53">
        <v>0.37535542715189452</v>
      </c>
      <c r="L40" s="53">
        <v>0.39009223773368712</v>
      </c>
      <c r="M40" s="53">
        <v>0.32018997247557884</v>
      </c>
      <c r="N40" s="53">
        <v>0.51256595266052962</v>
      </c>
      <c r="O40" s="53">
        <v>0.42115645179485417</v>
      </c>
      <c r="P40" s="53">
        <v>0.4102642822878434</v>
      </c>
      <c r="Q40" s="53">
        <v>0.50740990704074429</v>
      </c>
      <c r="R40" s="53">
        <v>0.37310630352437751</v>
      </c>
      <c r="S40" s="53">
        <v>0.31241414803618262</v>
      </c>
      <c r="T40" s="53">
        <v>0.53185975015683484</v>
      </c>
      <c r="U40" s="53">
        <v>0.69839182650102449</v>
      </c>
      <c r="V40" s="53">
        <v>0.47547885034809106</v>
      </c>
      <c r="W40" s="53">
        <v>0.7389315772804208</v>
      </c>
      <c r="X40" s="53">
        <v>0.7276350730940544</v>
      </c>
      <c r="Y40" s="53">
        <v>0.77397966703383037</v>
      </c>
      <c r="Z40" s="53">
        <v>0.80917487861057946</v>
      </c>
    </row>
    <row r="41" spans="1:26">
      <c r="A41" s="54" t="s">
        <v>104</v>
      </c>
      <c r="B41" s="53">
        <v>0.55737340984466766</v>
      </c>
      <c r="C41" s="53">
        <v>0.57018605498394692</v>
      </c>
      <c r="D41" s="53">
        <v>0.56798875987345965</v>
      </c>
      <c r="E41" s="53">
        <v>0.56309756219652607</v>
      </c>
      <c r="F41" s="53">
        <v>0.57042411392160441</v>
      </c>
      <c r="G41" s="53">
        <v>0.56912188104648742</v>
      </c>
      <c r="H41" s="53">
        <v>0.55697700148996121</v>
      </c>
      <c r="I41" s="53">
        <v>0.46868041126049664</v>
      </c>
      <c r="J41" s="53">
        <v>0.60785810989301281</v>
      </c>
      <c r="K41" s="53">
        <v>0.62464457284810548</v>
      </c>
      <c r="L41" s="53">
        <v>0.60990776226631283</v>
      </c>
      <c r="M41" s="53">
        <v>0.67981002752442121</v>
      </c>
      <c r="N41" s="53">
        <v>0.48743404733947038</v>
      </c>
      <c r="O41" s="53">
        <v>0.57884354820514572</v>
      </c>
      <c r="P41" s="53">
        <v>0.58973571771215649</v>
      </c>
      <c r="Q41" s="53">
        <v>0.49259009295925565</v>
      </c>
      <c r="R41" s="53">
        <v>0.62689369647562254</v>
      </c>
      <c r="S41" s="53">
        <v>0.6875858519638175</v>
      </c>
      <c r="T41" s="53">
        <v>0.4681402498431651</v>
      </c>
      <c r="U41" s="53">
        <v>0.30160817349897562</v>
      </c>
      <c r="V41" s="53">
        <v>0.52452114965190888</v>
      </c>
      <c r="W41" s="53">
        <v>0.26106842271957914</v>
      </c>
      <c r="X41" s="53">
        <v>0.27236492690594549</v>
      </c>
      <c r="Y41" s="53">
        <v>0.22602033296616961</v>
      </c>
      <c r="Z41" s="53">
        <v>0.19082512138942048</v>
      </c>
    </row>
    <row r="42" spans="1:26">
      <c r="B42" s="3" t="s">
        <v>107</v>
      </c>
      <c r="C42" s="3" t="s">
        <v>108</v>
      </c>
    </row>
    <row r="43" spans="1:26">
      <c r="B43" s="1">
        <v>1995</v>
      </c>
      <c r="C43" s="1">
        <v>1996</v>
      </c>
      <c r="D43" s="1">
        <v>1997</v>
      </c>
      <c r="E43" s="1">
        <v>1998</v>
      </c>
      <c r="F43" s="1">
        <v>1999</v>
      </c>
      <c r="G43" s="1">
        <v>2000</v>
      </c>
      <c r="H43" s="1">
        <v>2001</v>
      </c>
      <c r="I43" s="1">
        <v>2002</v>
      </c>
      <c r="J43" s="1">
        <v>2003</v>
      </c>
      <c r="K43" s="1">
        <v>2004</v>
      </c>
      <c r="L43" s="1">
        <v>2005</v>
      </c>
      <c r="M43" s="1">
        <v>2006</v>
      </c>
      <c r="N43" s="1">
        <v>2007</v>
      </c>
      <c r="O43" s="1">
        <v>2008</v>
      </c>
      <c r="P43" s="1">
        <v>2009</v>
      </c>
      <c r="Q43" s="1">
        <v>2010</v>
      </c>
      <c r="R43" s="1">
        <v>2011</v>
      </c>
      <c r="S43" s="1">
        <v>2012</v>
      </c>
      <c r="T43" s="1">
        <v>2013</v>
      </c>
      <c r="U43" s="1">
        <v>2014</v>
      </c>
      <c r="V43" s="1">
        <v>2015</v>
      </c>
      <c r="W43" s="1">
        <v>2016</v>
      </c>
      <c r="X43" s="1">
        <v>2017</v>
      </c>
      <c r="Y43" s="1">
        <v>2018</v>
      </c>
      <c r="Z43" s="1">
        <v>2019</v>
      </c>
    </row>
    <row r="44" spans="1:26">
      <c r="A44" s="54" t="s">
        <v>66</v>
      </c>
      <c r="B44" s="52">
        <v>45719</v>
      </c>
      <c r="C44" s="52">
        <v>40238</v>
      </c>
      <c r="D44" s="52">
        <v>28547</v>
      </c>
      <c r="E44" s="52">
        <v>38082</v>
      </c>
      <c r="F44" s="52">
        <v>33834</v>
      </c>
      <c r="G44" s="52">
        <v>34007</v>
      </c>
      <c r="H44" s="52">
        <v>45698</v>
      </c>
      <c r="I44" s="52">
        <v>30732</v>
      </c>
      <c r="J44" s="52">
        <v>25100</v>
      </c>
      <c r="K44" s="52">
        <v>11354</v>
      </c>
      <c r="L44" s="52">
        <v>15293</v>
      </c>
      <c r="M44" s="52">
        <v>16458</v>
      </c>
      <c r="N44" s="52">
        <v>38224</v>
      </c>
      <c r="O44" s="52">
        <v>79404</v>
      </c>
      <c r="P44" s="52">
        <v>25041</v>
      </c>
      <c r="Q44" s="52">
        <v>67563</v>
      </c>
      <c r="R44" s="52">
        <v>77873</v>
      </c>
      <c r="S44" s="52">
        <v>79362</v>
      </c>
      <c r="T44" s="52">
        <v>187682</v>
      </c>
      <c r="U44" s="52">
        <v>269764.08000000019</v>
      </c>
      <c r="V44" s="52">
        <v>97655.602400000149</v>
      </c>
      <c r="W44" s="52">
        <v>110971.32117000001</v>
      </c>
      <c r="X44" s="52">
        <v>138051.28672799998</v>
      </c>
      <c r="Y44" s="52">
        <v>123930.78400769999</v>
      </c>
      <c r="Z44" s="52">
        <v>130833.55193188999</v>
      </c>
    </row>
    <row r="45" spans="1:26">
      <c r="A45" s="54" t="s">
        <v>109</v>
      </c>
      <c r="B45" s="52">
        <v>52975</v>
      </c>
      <c r="C45" s="52">
        <v>55916</v>
      </c>
      <c r="D45" s="52">
        <v>68616</v>
      </c>
      <c r="E45" s="52">
        <v>71018</v>
      </c>
      <c r="F45" s="52">
        <v>63415</v>
      </c>
      <c r="G45" s="52">
        <v>72773</v>
      </c>
      <c r="H45" s="52">
        <v>66919</v>
      </c>
      <c r="I45" s="52">
        <v>85167</v>
      </c>
      <c r="J45" s="52">
        <v>69905</v>
      </c>
      <c r="K45" s="52">
        <v>88824</v>
      </c>
      <c r="L45" s="52">
        <v>87778</v>
      </c>
      <c r="M45" s="52">
        <v>91074</v>
      </c>
      <c r="N45" s="52">
        <v>130216</v>
      </c>
      <c r="O45" s="52">
        <v>136663</v>
      </c>
      <c r="P45" s="52">
        <v>204807</v>
      </c>
      <c r="Q45" s="52">
        <v>213245</v>
      </c>
      <c r="R45" s="52">
        <v>95574</v>
      </c>
      <c r="S45" s="52">
        <v>101308</v>
      </c>
      <c r="T45" s="52">
        <v>102669</v>
      </c>
      <c r="U45" s="52">
        <v>100615.62</v>
      </c>
      <c r="V45" s="52">
        <v>98603.3076</v>
      </c>
      <c r="W45" s="52">
        <v>78882.646080000006</v>
      </c>
      <c r="X45" s="52">
        <v>70994.381472000008</v>
      </c>
      <c r="Y45" s="52">
        <v>63894.943324800006</v>
      </c>
      <c r="Z45" s="52">
        <v>44726.460327360001</v>
      </c>
    </row>
    <row r="46" spans="1:26">
      <c r="A46" s="54"/>
      <c r="B46" s="52">
        <v>98694</v>
      </c>
      <c r="C46" s="52">
        <v>96154</v>
      </c>
      <c r="D46" s="52">
        <v>97163</v>
      </c>
      <c r="E46" s="52">
        <v>109100</v>
      </c>
      <c r="F46" s="52">
        <v>97249</v>
      </c>
      <c r="G46" s="52">
        <v>106780</v>
      </c>
      <c r="H46" s="52">
        <v>112617</v>
      </c>
      <c r="I46" s="52">
        <v>115899</v>
      </c>
      <c r="J46" s="52">
        <v>95005</v>
      </c>
      <c r="K46" s="52">
        <v>100178</v>
      </c>
      <c r="L46" s="52">
        <v>103071</v>
      </c>
      <c r="M46" s="52">
        <v>107532</v>
      </c>
      <c r="N46" s="52">
        <v>168440</v>
      </c>
      <c r="O46" s="52">
        <v>216067</v>
      </c>
      <c r="P46" s="52">
        <v>229848</v>
      </c>
      <c r="Q46" s="52">
        <v>280808</v>
      </c>
      <c r="R46" s="52">
        <v>173447</v>
      </c>
      <c r="S46" s="52">
        <v>180670</v>
      </c>
      <c r="T46" s="52">
        <v>290351</v>
      </c>
      <c r="U46" s="52">
        <v>370379.70000000019</v>
      </c>
      <c r="V46" s="52">
        <v>196258.91000000015</v>
      </c>
      <c r="W46" s="52">
        <v>189853.96725000002</v>
      </c>
      <c r="X46" s="52">
        <v>209045.66819999999</v>
      </c>
      <c r="Y46" s="52">
        <v>187825.72733249998</v>
      </c>
      <c r="Z46" s="52">
        <v>175560.01225924998</v>
      </c>
    </row>
    <row r="47" spans="1:26">
      <c r="B47" s="1">
        <v>1995</v>
      </c>
      <c r="C47" s="1">
        <v>1996</v>
      </c>
      <c r="D47" s="1">
        <v>1997</v>
      </c>
      <c r="E47" s="1">
        <v>1998</v>
      </c>
      <c r="F47" s="1">
        <v>1999</v>
      </c>
      <c r="G47" s="1">
        <v>2000</v>
      </c>
      <c r="H47" s="1">
        <v>2001</v>
      </c>
      <c r="I47" s="1">
        <v>2002</v>
      </c>
      <c r="J47" s="1">
        <v>2003</v>
      </c>
      <c r="K47" s="1">
        <v>2004</v>
      </c>
      <c r="L47" s="1">
        <v>2005</v>
      </c>
      <c r="M47" s="1">
        <v>2006</v>
      </c>
      <c r="N47" s="1">
        <v>2007</v>
      </c>
      <c r="O47" s="1">
        <v>2008</v>
      </c>
      <c r="P47" s="1">
        <v>2009</v>
      </c>
      <c r="Q47" s="1">
        <v>2010</v>
      </c>
      <c r="R47" s="1">
        <v>2011</v>
      </c>
      <c r="S47" s="1">
        <v>2012</v>
      </c>
      <c r="T47" s="1">
        <v>2013</v>
      </c>
      <c r="U47" s="1">
        <v>2014</v>
      </c>
      <c r="V47" s="1">
        <v>2015</v>
      </c>
      <c r="W47" s="1">
        <v>2016</v>
      </c>
      <c r="X47" s="1">
        <v>2017</v>
      </c>
      <c r="Y47" s="1">
        <v>2018</v>
      </c>
      <c r="Z47" s="1">
        <v>2019</v>
      </c>
    </row>
    <row r="48" spans="1:26">
      <c r="A48" s="54" t="s">
        <v>66</v>
      </c>
      <c r="B48" s="53">
        <v>0.46323991326727054</v>
      </c>
      <c r="C48" s="53">
        <v>0.41847453044075128</v>
      </c>
      <c r="D48" s="53">
        <v>0.29380525508681288</v>
      </c>
      <c r="E48" s="53">
        <v>0.34905591200733271</v>
      </c>
      <c r="F48" s="53">
        <v>0.34791103250419025</v>
      </c>
      <c r="G48" s="53">
        <v>0.31847724292938751</v>
      </c>
      <c r="H48" s="53">
        <v>0.40578243071649928</v>
      </c>
      <c r="I48" s="53">
        <v>0.26516190821318564</v>
      </c>
      <c r="J48" s="53">
        <v>0.26419662123046156</v>
      </c>
      <c r="K48" s="53">
        <v>0.11333825790093634</v>
      </c>
      <c r="L48" s="53">
        <v>0.14837345131026186</v>
      </c>
      <c r="M48" s="53">
        <v>0.15305211471933935</v>
      </c>
      <c r="N48" s="53">
        <v>0.22692947043457612</v>
      </c>
      <c r="O48" s="53">
        <v>0.36749711894921483</v>
      </c>
      <c r="P48" s="53">
        <v>0.10894591208102747</v>
      </c>
      <c r="Q48" s="53">
        <v>0.24060211959773226</v>
      </c>
      <c r="R48" s="53">
        <v>0.44897288508881678</v>
      </c>
      <c r="S48" s="53">
        <v>0.43926495821110312</v>
      </c>
      <c r="T48" s="53">
        <v>0.64639694714328522</v>
      </c>
      <c r="U48" s="53">
        <v>0.72834466899778805</v>
      </c>
      <c r="V48" s="53">
        <v>0.49758557407661175</v>
      </c>
      <c r="W48" s="53">
        <v>0.58450883475019932</v>
      </c>
      <c r="X48" s="53">
        <v>0.66038817219557189</v>
      </c>
      <c r="Y48" s="53">
        <v>0.65981793744533479</v>
      </c>
      <c r="Z48" s="53">
        <v>0.74523549097665642</v>
      </c>
    </row>
    <row r="49" spans="1:26">
      <c r="A49" s="54" t="s">
        <v>109</v>
      </c>
      <c r="B49" s="55">
        <v>0.53676008673272946</v>
      </c>
      <c r="C49" s="55">
        <v>0.58152546955924866</v>
      </c>
      <c r="D49" s="55">
        <v>0.70619474491318712</v>
      </c>
      <c r="E49" s="55">
        <v>0.65094408799266734</v>
      </c>
      <c r="F49" s="55">
        <v>0.65208896749580969</v>
      </c>
      <c r="G49" s="55">
        <v>0.68152275707061249</v>
      </c>
      <c r="H49" s="55">
        <v>0.59421756928350078</v>
      </c>
      <c r="I49" s="55">
        <v>0.73483809178681436</v>
      </c>
      <c r="J49" s="55">
        <v>0.73580337876953839</v>
      </c>
      <c r="K49" s="55">
        <v>0.88666174209906368</v>
      </c>
      <c r="L49" s="55">
        <v>0.85162654868973808</v>
      </c>
      <c r="M49" s="55">
        <v>0.84694788528066067</v>
      </c>
      <c r="N49" s="55">
        <v>0.77307052956542388</v>
      </c>
      <c r="O49" s="55">
        <v>0.63250288105078512</v>
      </c>
      <c r="P49" s="55">
        <v>0.89105408791897256</v>
      </c>
      <c r="Q49" s="55">
        <v>0.75939788040226774</v>
      </c>
      <c r="R49" s="55">
        <v>0.55102711491118317</v>
      </c>
      <c r="S49" s="55">
        <v>0.56073504178889688</v>
      </c>
      <c r="T49" s="55">
        <v>0.35360305285671478</v>
      </c>
      <c r="U49" s="55">
        <v>0.27165533100221195</v>
      </c>
      <c r="V49" s="55">
        <v>0.50241442592338825</v>
      </c>
      <c r="W49" s="55">
        <v>0.41549116524980068</v>
      </c>
      <c r="X49" s="55">
        <v>0.33961182780442811</v>
      </c>
      <c r="Y49" s="55">
        <v>0.34018206255466521</v>
      </c>
      <c r="Z49" s="55">
        <v>0.25476450902334358</v>
      </c>
    </row>
    <row r="50" spans="1:26">
      <c r="B50" s="3" t="s">
        <v>110</v>
      </c>
      <c r="C50" s="3" t="s">
        <v>111</v>
      </c>
    </row>
    <row r="51" spans="1:26">
      <c r="B51" s="1">
        <v>1995</v>
      </c>
      <c r="C51" s="1">
        <v>1996</v>
      </c>
      <c r="D51" s="1">
        <v>1997</v>
      </c>
      <c r="E51" s="1">
        <v>1998</v>
      </c>
      <c r="F51" s="1">
        <v>1999</v>
      </c>
      <c r="G51" s="1">
        <v>2000</v>
      </c>
      <c r="H51" s="1">
        <v>2001</v>
      </c>
      <c r="I51" s="1">
        <v>2002</v>
      </c>
      <c r="J51" s="1">
        <v>2003</v>
      </c>
      <c r="K51" s="1">
        <v>2004</v>
      </c>
      <c r="L51" s="1">
        <v>2005</v>
      </c>
      <c r="M51" s="1">
        <v>2006</v>
      </c>
      <c r="N51" s="1">
        <v>2007</v>
      </c>
      <c r="O51" s="1">
        <v>2008</v>
      </c>
      <c r="P51" s="1">
        <v>2009</v>
      </c>
      <c r="Q51" s="1">
        <v>2010</v>
      </c>
      <c r="R51" s="1">
        <v>2011</v>
      </c>
      <c r="S51" s="1">
        <v>2012</v>
      </c>
      <c r="T51" s="1">
        <v>2013</v>
      </c>
      <c r="U51" s="1">
        <v>2014</v>
      </c>
      <c r="V51" s="1">
        <v>2015</v>
      </c>
      <c r="W51" s="1">
        <v>2016</v>
      </c>
      <c r="X51" s="1">
        <v>2017</v>
      </c>
      <c r="Y51" s="1">
        <v>2018</v>
      </c>
      <c r="Z51" s="1">
        <v>2019</v>
      </c>
    </row>
    <row r="52" spans="1:26">
      <c r="A52" s="54" t="s">
        <v>113</v>
      </c>
      <c r="B52" s="52">
        <v>195314</v>
      </c>
      <c r="C52" s="52">
        <v>180259</v>
      </c>
      <c r="D52" s="52">
        <v>146633</v>
      </c>
      <c r="E52" s="52">
        <v>168059</v>
      </c>
      <c r="F52" s="52">
        <v>175090</v>
      </c>
      <c r="G52" s="52">
        <v>167148</v>
      </c>
      <c r="H52" s="52">
        <v>182272</v>
      </c>
      <c r="I52" s="52">
        <v>180342</v>
      </c>
      <c r="J52" s="52">
        <v>175246</v>
      </c>
      <c r="K52" s="52">
        <v>196957</v>
      </c>
      <c r="L52" s="52">
        <v>190923</v>
      </c>
      <c r="M52" s="52">
        <v>157334</v>
      </c>
      <c r="N52" s="52">
        <v>151381</v>
      </c>
      <c r="O52" s="52">
        <v>123507</v>
      </c>
      <c r="P52" s="52">
        <v>136719</v>
      </c>
      <c r="Q52" s="52">
        <v>106711</v>
      </c>
      <c r="R52" s="52">
        <v>134536</v>
      </c>
      <c r="S52" s="52">
        <v>156916</v>
      </c>
      <c r="T52" s="52">
        <v>162383</v>
      </c>
      <c r="U52" s="52">
        <v>130783.26000000001</v>
      </c>
      <c r="V52" s="52">
        <v>115147.01000000001</v>
      </c>
      <c r="W52" s="52">
        <v>84232.09599999999</v>
      </c>
      <c r="X52" s="52">
        <v>114536.12999999996</v>
      </c>
      <c r="Y52" s="52">
        <v>79354</v>
      </c>
      <c r="Z52" s="52">
        <v>87744.865237768958</v>
      </c>
    </row>
    <row r="53" spans="1:26">
      <c r="A53" s="54" t="s">
        <v>112</v>
      </c>
      <c r="B53" s="52">
        <v>170072</v>
      </c>
      <c r="C53" s="52">
        <v>164225</v>
      </c>
      <c r="D53" s="52">
        <v>150144</v>
      </c>
      <c r="E53" s="52">
        <v>206642</v>
      </c>
      <c r="F53" s="52">
        <v>174677</v>
      </c>
      <c r="G53" s="52">
        <v>187635</v>
      </c>
      <c r="H53" s="52">
        <v>131262</v>
      </c>
      <c r="I53" s="52">
        <v>177948</v>
      </c>
      <c r="J53" s="52">
        <v>195544</v>
      </c>
      <c r="K53" s="52">
        <v>166169</v>
      </c>
      <c r="L53" s="52">
        <v>120731</v>
      </c>
      <c r="M53" s="52">
        <v>114399</v>
      </c>
      <c r="N53" s="52">
        <v>92578</v>
      </c>
      <c r="O53" s="52">
        <v>88398</v>
      </c>
      <c r="P53" s="52">
        <v>109249</v>
      </c>
      <c r="Q53" s="52">
        <v>99926</v>
      </c>
      <c r="R53" s="52">
        <v>102103</v>
      </c>
      <c r="S53" s="52">
        <v>92912</v>
      </c>
      <c r="T53" s="52">
        <v>124928</v>
      </c>
      <c r="U53" s="52">
        <v>93958</v>
      </c>
      <c r="V53" s="52">
        <v>121380</v>
      </c>
      <c r="W53" s="52">
        <v>163997</v>
      </c>
      <c r="X53" s="52">
        <v>131197.6</v>
      </c>
      <c r="Y53" s="52">
        <v>114797.9</v>
      </c>
      <c r="Z53" s="52">
        <v>106598.05</v>
      </c>
    </row>
    <row r="54" spans="1:26">
      <c r="A54" s="54" t="s">
        <v>69</v>
      </c>
      <c r="B54" s="52">
        <v>-49144</v>
      </c>
      <c r="C54" s="52">
        <v>-52916</v>
      </c>
      <c r="D54" s="52">
        <v>-42915</v>
      </c>
      <c r="E54" s="52">
        <v>-43601</v>
      </c>
      <c r="F54" s="52">
        <v>-41635</v>
      </c>
      <c r="G54" s="52">
        <v>-43583</v>
      </c>
      <c r="H54" s="52">
        <v>-63186</v>
      </c>
      <c r="I54" s="52">
        <v>-85338</v>
      </c>
      <c r="J54" s="52">
        <v>-73313</v>
      </c>
      <c r="K54" s="52">
        <v>-100038</v>
      </c>
      <c r="L54" s="52">
        <v>-69827</v>
      </c>
      <c r="M54" s="52">
        <v>-12727</v>
      </c>
      <c r="N54" s="52">
        <v>-22100</v>
      </c>
      <c r="O54" s="52">
        <v>-24795</v>
      </c>
      <c r="P54" s="52">
        <v>-17977</v>
      </c>
      <c r="Q54" s="52">
        <v>-17056</v>
      </c>
      <c r="R54" s="52">
        <v>-17377</v>
      </c>
      <c r="S54" s="52">
        <v>-16485</v>
      </c>
      <c r="T54" s="52">
        <v>-17363</v>
      </c>
      <c r="U54" s="52">
        <v>-15693</v>
      </c>
      <c r="V54" s="52">
        <v>-14909.35</v>
      </c>
      <c r="W54" s="52">
        <v>-13417.514999999999</v>
      </c>
      <c r="X54" s="52">
        <v>-11673.23805</v>
      </c>
      <c r="Y54" s="52">
        <v>-9482.1712680149994</v>
      </c>
      <c r="Z54" s="52">
        <v>-8913.2409919340989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11</vt:i4>
      </vt:variant>
    </vt:vector>
  </HeadingPairs>
  <TitlesOfParts>
    <vt:vector size="15" baseType="lpstr">
      <vt:lpstr>Sheet1</vt:lpstr>
      <vt:lpstr>Data General</vt:lpstr>
      <vt:lpstr>Indices</vt:lpstr>
      <vt:lpstr>Gráfico PC Alim.Prot.Anim.</vt:lpstr>
      <vt:lpstr>Grafico 2</vt:lpstr>
      <vt:lpstr>Grafico 3</vt:lpstr>
      <vt:lpstr>Grafico 4</vt:lpstr>
      <vt:lpstr>Grafico 5</vt:lpstr>
      <vt:lpstr>Grafico 6</vt:lpstr>
      <vt:lpstr>Grafico 7</vt:lpstr>
      <vt:lpstr>Grafico 8</vt:lpstr>
      <vt:lpstr>Grafico 9</vt:lpstr>
      <vt:lpstr>Grafico 10</vt:lpstr>
      <vt:lpstr>Grafico 11</vt:lpstr>
      <vt:lpstr>Gráfico12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</cp:lastModifiedBy>
  <dcterms:created xsi:type="dcterms:W3CDTF">2019-11-13T12:23:43Z</dcterms:created>
  <dcterms:modified xsi:type="dcterms:W3CDTF">2020-04-10T01:33:45Z</dcterms:modified>
</cp:coreProperties>
</file>