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H-3\Desktop\"/>
    </mc:Choice>
  </mc:AlternateContent>
  <xr:revisionPtr revIDLastSave="0" documentId="8_{4B4952E1-B6CE-4CC6-87CE-1CE7A04EE5E9}" xr6:coauthVersionLast="40" xr6:coauthVersionMax="40" xr10:uidLastSave="{00000000-0000-0000-0000-000000000000}"/>
  <bookViews>
    <workbookView xWindow="0" yWindow="0" windowWidth="19200" windowHeight="10785" firstSheet="3" activeTab="6" xr2:uid="{263CAB44-FFAD-4BFE-BF18-DF8A629E1EDE}"/>
  </bookViews>
  <sheets>
    <sheet name="Entrada" sheetId="10" r:id="rId1"/>
    <sheet name="Oleaginosas" sheetId="1" r:id="rId2"/>
    <sheet name="Leguminosas" sheetId="2" r:id="rId3"/>
    <sheet name="Cereales" sheetId="3" r:id="rId4"/>
    <sheet name="Caña" sheetId="4" r:id="rId5"/>
    <sheet name="Grupos Básicos" sheetId="5" r:id="rId6"/>
    <sheet name="Rubros Básicos" sheetId="9" r:id="rId7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4" l="1"/>
  <c r="D30" i="1"/>
  <c r="A9" i="10" l="1"/>
  <c r="A8" i="10"/>
  <c r="A7" i="10"/>
  <c r="A6" i="10"/>
  <c r="A5" i="10"/>
  <c r="A4" i="10"/>
  <c r="E19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C28" i="9"/>
  <c r="D28" i="9"/>
  <c r="E28" i="9"/>
  <c r="F28" i="9"/>
  <c r="G28" i="9"/>
  <c r="H28" i="9"/>
  <c r="I28" i="9"/>
  <c r="J28" i="9"/>
  <c r="C29" i="9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C32" i="9"/>
  <c r="D32" i="9"/>
  <c r="E32" i="9"/>
  <c r="F32" i="9"/>
  <c r="G32" i="9"/>
  <c r="H32" i="9"/>
  <c r="I32" i="9"/>
  <c r="J32" i="9"/>
  <c r="C33" i="9"/>
  <c r="D33" i="9"/>
  <c r="E33" i="9"/>
  <c r="F33" i="9"/>
  <c r="G33" i="9"/>
  <c r="H33" i="9"/>
  <c r="I33" i="9"/>
  <c r="J33" i="9"/>
  <c r="C34" i="9"/>
  <c r="D34" i="9"/>
  <c r="E34" i="9"/>
  <c r="F34" i="9"/>
  <c r="G34" i="9"/>
  <c r="H34" i="9"/>
  <c r="I34" i="9"/>
  <c r="J34" i="9"/>
  <c r="C35" i="9"/>
  <c r="D35" i="9"/>
  <c r="E35" i="9"/>
  <c r="F35" i="9"/>
  <c r="G35" i="9"/>
  <c r="H35" i="9"/>
  <c r="I35" i="9"/>
  <c r="J35" i="9"/>
  <c r="C36" i="9"/>
  <c r="D36" i="9"/>
  <c r="E36" i="9"/>
  <c r="F36" i="9"/>
  <c r="G36" i="9"/>
  <c r="H36" i="9"/>
  <c r="I36" i="9"/>
  <c r="J36" i="9"/>
  <c r="C37" i="9"/>
  <c r="D37" i="9"/>
  <c r="E37" i="9"/>
  <c r="F37" i="9"/>
  <c r="G37" i="9"/>
  <c r="H37" i="9"/>
  <c r="I37" i="9"/>
  <c r="J37" i="9"/>
  <c r="C38" i="9"/>
  <c r="D38" i="9"/>
  <c r="E38" i="9"/>
  <c r="G38" i="9"/>
  <c r="H38" i="9"/>
  <c r="J38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24" i="9"/>
  <c r="J19" i="9"/>
  <c r="H19" i="9"/>
  <c r="G19" i="9"/>
  <c r="E5" i="9" l="1"/>
  <c r="D5" i="9" s="1"/>
  <c r="E6" i="9"/>
  <c r="D6" i="9" s="1"/>
  <c r="E7" i="9"/>
  <c r="D7" i="9" s="1"/>
  <c r="E8" i="9"/>
  <c r="D8" i="9" s="1"/>
  <c r="E9" i="9"/>
  <c r="D9" i="9" s="1"/>
  <c r="E10" i="9"/>
  <c r="D10" i="9" s="1"/>
  <c r="E11" i="9"/>
  <c r="D11" i="9" s="1"/>
  <c r="E12" i="9"/>
  <c r="D12" i="9" s="1"/>
  <c r="E13" i="9"/>
  <c r="D13" i="9" s="1"/>
  <c r="E14" i="9"/>
  <c r="D14" i="9" s="1"/>
  <c r="E15" i="9"/>
  <c r="D15" i="9" s="1"/>
  <c r="E16" i="9"/>
  <c r="D16" i="9" s="1"/>
  <c r="E17" i="9"/>
  <c r="D17" i="9" s="1"/>
  <c r="E18" i="9"/>
  <c r="D18" i="9" s="1"/>
  <c r="S5" i="9"/>
  <c r="S6" i="9"/>
  <c r="S7" i="9"/>
  <c r="M8" i="9"/>
  <c r="S8" i="9" s="1"/>
  <c r="M9" i="9"/>
  <c r="N9" i="9"/>
  <c r="O9" i="9"/>
  <c r="P9" i="9"/>
  <c r="Q9" i="9"/>
  <c r="R9" i="9"/>
  <c r="N10" i="9"/>
  <c r="O10" i="9"/>
  <c r="P10" i="9"/>
  <c r="Q10" i="9"/>
  <c r="R10" i="9"/>
  <c r="M11" i="9"/>
  <c r="N11" i="9"/>
  <c r="O11" i="9"/>
  <c r="P11" i="9"/>
  <c r="Q11" i="9"/>
  <c r="R11" i="9"/>
  <c r="N12" i="9"/>
  <c r="O12" i="9"/>
  <c r="P12" i="9"/>
  <c r="Q12" i="9"/>
  <c r="R12" i="9"/>
  <c r="C19" i="9" l="1"/>
  <c r="S10" i="9"/>
  <c r="S12" i="9"/>
  <c r="S9" i="9"/>
  <c r="S11" i="9"/>
  <c r="M12" i="9"/>
  <c r="M10" i="9"/>
  <c r="E6" i="5" l="1"/>
  <c r="E7" i="5"/>
  <c r="E8" i="5"/>
  <c r="E9" i="5"/>
  <c r="E10" i="5"/>
  <c r="E11" i="5"/>
  <c r="E12" i="5"/>
  <c r="E13" i="5"/>
  <c r="E14" i="5"/>
  <c r="E15" i="5"/>
  <c r="E16" i="5"/>
  <c r="E5" i="5"/>
  <c r="H19" i="1"/>
  <c r="H20" i="1"/>
  <c r="H21" i="1"/>
  <c r="H22" i="1"/>
  <c r="H23" i="1"/>
  <c r="H24" i="1"/>
  <c r="H25" i="1"/>
  <c r="H26" i="1"/>
  <c r="H27" i="1"/>
  <c r="H28" i="1"/>
  <c r="H29" i="1"/>
  <c r="H18" i="1"/>
  <c r="C6" i="5"/>
  <c r="C7" i="5"/>
  <c r="C8" i="5"/>
  <c r="C9" i="5"/>
  <c r="C10" i="5"/>
  <c r="C11" i="5"/>
  <c r="C12" i="5"/>
  <c r="C13" i="5"/>
  <c r="C14" i="5"/>
  <c r="C15" i="5"/>
  <c r="C16" i="5"/>
  <c r="C5" i="5"/>
  <c r="B6" i="5"/>
  <c r="B7" i="5"/>
  <c r="B8" i="5"/>
  <c r="B9" i="5"/>
  <c r="B10" i="5"/>
  <c r="B11" i="5"/>
  <c r="B12" i="5"/>
  <c r="B13" i="5"/>
  <c r="B14" i="5"/>
  <c r="B15" i="5"/>
  <c r="B16" i="5"/>
  <c r="B5" i="5"/>
  <c r="F29" i="2" l="1"/>
  <c r="G29" i="2"/>
  <c r="B31" i="5" s="1"/>
  <c r="D29" i="2"/>
  <c r="C29" i="2"/>
  <c r="B29" i="2"/>
  <c r="E29" i="2"/>
  <c r="B21" i="5"/>
  <c r="E21" i="5"/>
  <c r="B22" i="5"/>
  <c r="E22" i="5"/>
  <c r="B23" i="5"/>
  <c r="E23" i="5"/>
  <c r="B24" i="5"/>
  <c r="E24" i="5"/>
  <c r="B25" i="5"/>
  <c r="E25" i="5"/>
  <c r="B26" i="5"/>
  <c r="E26" i="5"/>
  <c r="B27" i="5"/>
  <c r="E27" i="5"/>
  <c r="B28" i="5"/>
  <c r="E28" i="5"/>
  <c r="B29" i="5"/>
  <c r="E29" i="5"/>
  <c r="B30" i="5"/>
  <c r="E30" i="5"/>
  <c r="E31" i="5"/>
  <c r="E20" i="5"/>
  <c r="B20" i="5"/>
  <c r="B19" i="5"/>
  <c r="B4" i="5" s="1"/>
  <c r="B35" i="3"/>
  <c r="D35" i="3"/>
  <c r="B36" i="3"/>
  <c r="D36" i="3"/>
  <c r="F36" i="3"/>
  <c r="B37" i="3"/>
  <c r="D37" i="3"/>
  <c r="B38" i="3"/>
  <c r="D38" i="3"/>
  <c r="F38" i="3"/>
  <c r="B39" i="3"/>
  <c r="D39" i="3"/>
  <c r="B40" i="3"/>
  <c r="D40" i="3"/>
  <c r="F40" i="3"/>
  <c r="B41" i="3"/>
  <c r="D41" i="3"/>
  <c r="B42" i="3"/>
  <c r="C42" i="3"/>
  <c r="D42" i="3"/>
  <c r="E42" i="3"/>
  <c r="F42" i="3"/>
  <c r="B43" i="3"/>
  <c r="C43" i="3"/>
  <c r="D43" i="3"/>
  <c r="E43" i="3"/>
  <c r="F43" i="3"/>
  <c r="B44" i="3"/>
  <c r="C44" i="3"/>
  <c r="D44" i="3"/>
  <c r="E44" i="3"/>
  <c r="F44" i="3"/>
  <c r="B45" i="3"/>
  <c r="C45" i="3"/>
  <c r="D45" i="3"/>
  <c r="E45" i="3"/>
  <c r="F45" i="3"/>
  <c r="B46" i="3"/>
  <c r="C46" i="3"/>
  <c r="D46" i="3"/>
  <c r="E46" i="3"/>
  <c r="F46" i="3"/>
  <c r="B47" i="3"/>
  <c r="C47" i="3"/>
  <c r="D47" i="3"/>
  <c r="E47" i="3"/>
  <c r="F47" i="3"/>
  <c r="B48" i="3"/>
  <c r="C48" i="3"/>
  <c r="D48" i="3"/>
  <c r="E48" i="3"/>
  <c r="F48" i="3"/>
  <c r="B49" i="3"/>
  <c r="C49" i="3"/>
  <c r="D49" i="3"/>
  <c r="E49" i="3"/>
  <c r="F49" i="3"/>
  <c r="B50" i="3"/>
  <c r="C50" i="3"/>
  <c r="D50" i="3"/>
  <c r="E50" i="3"/>
  <c r="F50" i="3"/>
  <c r="B51" i="3"/>
  <c r="C51" i="3"/>
  <c r="D51" i="3"/>
  <c r="E51" i="3"/>
  <c r="F51" i="3"/>
  <c r="B52" i="3"/>
  <c r="C52" i="3"/>
  <c r="D52" i="3"/>
  <c r="E52" i="3"/>
  <c r="F52" i="3"/>
  <c r="B53" i="3"/>
  <c r="C53" i="3"/>
  <c r="D53" i="3"/>
  <c r="E53" i="3"/>
  <c r="F53" i="3"/>
  <c r="B54" i="3"/>
  <c r="C54" i="3"/>
  <c r="D54" i="3"/>
  <c r="E54" i="3"/>
  <c r="F54" i="3"/>
  <c r="B55" i="3"/>
  <c r="C55" i="3"/>
  <c r="D55" i="3"/>
  <c r="E55" i="3"/>
  <c r="F55" i="3"/>
  <c r="B56" i="3"/>
  <c r="C56" i="3"/>
  <c r="D56" i="3"/>
  <c r="E56" i="3"/>
  <c r="F56" i="3"/>
  <c r="B57" i="3"/>
  <c r="C57" i="3"/>
  <c r="D57" i="3"/>
  <c r="E57" i="3"/>
  <c r="D34" i="3"/>
  <c r="F34" i="3"/>
  <c r="B34" i="3"/>
  <c r="F7" i="3"/>
  <c r="F35" i="3" s="1"/>
  <c r="F8" i="3"/>
  <c r="F9" i="3"/>
  <c r="F37" i="3" s="1"/>
  <c r="F10" i="3"/>
  <c r="F11" i="3"/>
  <c r="F39" i="3" s="1"/>
  <c r="F12" i="3"/>
  <c r="F13" i="3"/>
  <c r="F41" i="3" s="1"/>
  <c r="F14" i="3"/>
  <c r="G14" i="3"/>
  <c r="G42" i="3" s="1"/>
  <c r="F15" i="3"/>
  <c r="G15" i="3"/>
  <c r="G43" i="3" s="1"/>
  <c r="F16" i="3"/>
  <c r="G16" i="3"/>
  <c r="G44" i="3" s="1"/>
  <c r="F17" i="3"/>
  <c r="G17" i="3"/>
  <c r="G45" i="3" s="1"/>
  <c r="F18" i="3"/>
  <c r="G18" i="3"/>
  <c r="D5" i="5" s="1"/>
  <c r="F5" i="5" s="1"/>
  <c r="F19" i="3"/>
  <c r="G19" i="3"/>
  <c r="D6" i="5" s="1"/>
  <c r="F6" i="5" s="1"/>
  <c r="G6" i="5" s="1"/>
  <c r="F20" i="3"/>
  <c r="G20" i="3"/>
  <c r="D7" i="5" s="1"/>
  <c r="F7" i="5" s="1"/>
  <c r="G7" i="5" s="1"/>
  <c r="F21" i="3"/>
  <c r="G21" i="3"/>
  <c r="D8" i="5" s="1"/>
  <c r="F8" i="5" s="1"/>
  <c r="F22" i="3"/>
  <c r="G22" i="3"/>
  <c r="D9" i="5" s="1"/>
  <c r="F9" i="5" s="1"/>
  <c r="F23" i="3"/>
  <c r="G23" i="3"/>
  <c r="D10" i="5" s="1"/>
  <c r="F10" i="5" s="1"/>
  <c r="F24" i="3"/>
  <c r="G24" i="3"/>
  <c r="D11" i="5" s="1"/>
  <c r="F11" i="5" s="1"/>
  <c r="G11" i="5" s="1"/>
  <c r="F25" i="3"/>
  <c r="G25" i="3"/>
  <c r="D12" i="5" s="1"/>
  <c r="F12" i="5" s="1"/>
  <c r="F26" i="3"/>
  <c r="G26" i="3"/>
  <c r="D13" i="5" s="1"/>
  <c r="F13" i="5" s="1"/>
  <c r="F27" i="3"/>
  <c r="G27" i="3"/>
  <c r="D14" i="5" s="1"/>
  <c r="F14" i="5" s="1"/>
  <c r="F28" i="3"/>
  <c r="G28" i="3"/>
  <c r="D15" i="5" s="1"/>
  <c r="F15" i="5" s="1"/>
  <c r="G15" i="5" s="1"/>
  <c r="F29" i="3"/>
  <c r="F57" i="3" s="1"/>
  <c r="G29" i="3"/>
  <c r="D16" i="5" s="1"/>
  <c r="F16" i="5" s="1"/>
  <c r="F31" i="3"/>
  <c r="G31" i="3"/>
  <c r="F6" i="3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F6" i="2"/>
  <c r="G6" i="2"/>
  <c r="E6" i="2"/>
  <c r="B28" i="2"/>
  <c r="B27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6" i="2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H46" i="1"/>
  <c r="C20" i="5" s="1"/>
  <c r="G47" i="1"/>
  <c r="H47" i="1"/>
  <c r="C21" i="5" s="1"/>
  <c r="G48" i="1"/>
  <c r="H48" i="1"/>
  <c r="C22" i="5" s="1"/>
  <c r="G49" i="1"/>
  <c r="H49" i="1"/>
  <c r="C23" i="5" s="1"/>
  <c r="G50" i="1"/>
  <c r="H50" i="1"/>
  <c r="C24" i="5" s="1"/>
  <c r="G51" i="1"/>
  <c r="H51" i="1"/>
  <c r="C25" i="5" s="1"/>
  <c r="G52" i="1"/>
  <c r="H52" i="1"/>
  <c r="C26" i="5" s="1"/>
  <c r="G53" i="1"/>
  <c r="H53" i="1"/>
  <c r="C27" i="5" s="1"/>
  <c r="G54" i="1"/>
  <c r="H54" i="1"/>
  <c r="C28" i="5" s="1"/>
  <c r="G55" i="1"/>
  <c r="H55" i="1"/>
  <c r="C29" i="5" s="1"/>
  <c r="G56" i="1"/>
  <c r="H56" i="1"/>
  <c r="C30" i="5" s="1"/>
  <c r="H57" i="1"/>
  <c r="C31" i="5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7" i="1" s="1"/>
  <c r="G6" i="1"/>
  <c r="D7" i="4"/>
  <c r="D8" i="4"/>
  <c r="D9" i="4"/>
  <c r="D10" i="4"/>
  <c r="D11" i="4"/>
  <c r="D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6" i="4"/>
  <c r="F57" i="1"/>
  <c r="E57" i="1"/>
  <c r="D57" i="1"/>
  <c r="C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D45" i="1"/>
  <c r="C45" i="1"/>
  <c r="B45" i="1"/>
  <c r="F44" i="1"/>
  <c r="D44" i="1"/>
  <c r="C44" i="1"/>
  <c r="B44" i="1"/>
  <c r="F43" i="1"/>
  <c r="D43" i="1"/>
  <c r="C43" i="1"/>
  <c r="B43" i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B57" i="1"/>
  <c r="G57" i="3" l="1"/>
  <c r="D31" i="5" s="1"/>
  <c r="G56" i="3"/>
  <c r="D30" i="5" s="1"/>
  <c r="G55" i="3"/>
  <c r="D29" i="5" s="1"/>
  <c r="G54" i="3"/>
  <c r="D28" i="5" s="1"/>
  <c r="G53" i="3"/>
  <c r="D27" i="5" s="1"/>
  <c r="G52" i="3"/>
  <c r="D26" i="5" s="1"/>
  <c r="G51" i="3"/>
  <c r="D25" i="5" s="1"/>
  <c r="G50" i="3"/>
  <c r="D24" i="5" s="1"/>
  <c r="G49" i="3"/>
  <c r="D23" i="5" s="1"/>
  <c r="G48" i="3"/>
  <c r="D22" i="5" s="1"/>
  <c r="G47" i="3"/>
  <c r="D21" i="5" s="1"/>
  <c r="G46" i="3"/>
  <c r="D20" i="5" s="1"/>
  <c r="G9" i="5"/>
  <c r="G13" i="5"/>
  <c r="G5" i="5"/>
  <c r="G8" i="5"/>
  <c r="G12" i="5"/>
  <c r="G16" i="5"/>
  <c r="G10" i="5"/>
  <c r="G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Luis</author>
  </authors>
  <commentList>
    <comment ref="E17" authorId="0" shapeId="0" xr:uid="{AA7901BF-2932-4EED-A485-4D8A1D770A5F}">
      <text>
        <r>
          <rPr>
            <b/>
            <sz val="9"/>
            <color indexed="81"/>
            <rFont val="Tahoma"/>
            <family val="2"/>
          </rPr>
          <t>Juan Luis:</t>
        </r>
        <r>
          <rPr>
            <sz val="9"/>
            <color indexed="81"/>
            <rFont val="Tahoma"/>
            <family val="2"/>
          </rPr>
          <t xml:space="preserve">
Con base a Reporte MAT Portuguesa</t>
        </r>
      </text>
    </comment>
    <comment ref="E18" authorId="0" shapeId="0" xr:uid="{51B4A414-2762-4CF2-B429-18D969539B3A}">
      <text>
        <r>
          <rPr>
            <b/>
            <sz val="9"/>
            <color indexed="81"/>
            <rFont val="Tahoma"/>
            <family val="2"/>
          </rPr>
          <t>Juan Luis:</t>
        </r>
        <r>
          <rPr>
            <sz val="9"/>
            <color indexed="81"/>
            <rFont val="Tahoma"/>
            <family val="2"/>
          </rPr>
          <t xml:space="preserve">
Con base en Porcentajes en Portuguesa 2018</t>
        </r>
      </text>
    </comment>
    <comment ref="A19" authorId="0" shapeId="0" xr:uid="{B591866F-AD01-4282-8FDB-05FBC0D26570}">
      <text>
        <r>
          <rPr>
            <b/>
            <sz val="9"/>
            <color indexed="81"/>
            <rFont val="Tahoma"/>
            <family val="2"/>
          </rPr>
          <t>Juan Luis:</t>
        </r>
        <r>
          <rPr>
            <sz val="9"/>
            <color indexed="81"/>
            <rFont val="Tahoma"/>
            <family val="2"/>
          </rPr>
          <t xml:space="preserve">
Estimaciones por diversas fuentes</t>
        </r>
      </text>
    </comment>
    <comment ref="A38" authorId="0" shapeId="0" xr:uid="{9968FFB0-E543-4DE3-8D55-792AEB8A6F4C}">
      <text>
        <r>
          <rPr>
            <b/>
            <sz val="9"/>
            <color indexed="81"/>
            <rFont val="Tahoma"/>
            <family val="2"/>
          </rPr>
          <t>Juan Luis:</t>
        </r>
        <r>
          <rPr>
            <sz val="9"/>
            <color indexed="81"/>
            <rFont val="Tahoma"/>
            <family val="2"/>
          </rPr>
          <t xml:space="preserve">
Estimaciones por diversas fuentes</t>
        </r>
      </text>
    </comment>
  </commentList>
</comments>
</file>

<file path=xl/sharedStrings.xml><?xml version="1.0" encoding="utf-8"?>
<sst xmlns="http://schemas.openxmlformats.org/spreadsheetml/2006/main" count="151" uniqueCount="68">
  <si>
    <t>Toneladas</t>
  </si>
  <si>
    <t>AÑO</t>
  </si>
  <si>
    <t>MAT</t>
  </si>
  <si>
    <t>FEDEAGRO</t>
  </si>
  <si>
    <t>GIRASOL</t>
  </si>
  <si>
    <t>AJONJOLÍ</t>
  </si>
  <si>
    <t>SOYA</t>
  </si>
  <si>
    <t>OLEGINOSAS</t>
  </si>
  <si>
    <t>CARAOTA</t>
  </si>
  <si>
    <t>FRIJOL</t>
  </si>
  <si>
    <t>LEGUMINOSAS</t>
  </si>
  <si>
    <t>MAÍZ</t>
  </si>
  <si>
    <t>ARROZ</t>
  </si>
  <si>
    <t>CEREALES</t>
  </si>
  <si>
    <t>CAÑA DE AZÚCAR</t>
  </si>
  <si>
    <t>Índice base 2008</t>
  </si>
  <si>
    <t>Producción de Caña de Azúcar</t>
  </si>
  <si>
    <t>Producción de Leguminosas</t>
  </si>
  <si>
    <t>Datos MAT</t>
  </si>
  <si>
    <t>Producción de Cereales</t>
  </si>
  <si>
    <t>Indice Base 2008</t>
  </si>
  <si>
    <t>OLEAGINOSAS</t>
  </si>
  <si>
    <t>Indice base 2008</t>
  </si>
  <si>
    <t>TOTAL</t>
  </si>
  <si>
    <t>Indice</t>
  </si>
  <si>
    <t>300.000-500.00</t>
  </si>
  <si>
    <t>Café (*)</t>
  </si>
  <si>
    <t>1.500.000-1.800.000</t>
  </si>
  <si>
    <t>Caña de Azúcar</t>
  </si>
  <si>
    <t>3.000-4.000</t>
  </si>
  <si>
    <t>Sorgo</t>
  </si>
  <si>
    <t>254.000-300.000</t>
  </si>
  <si>
    <t>Arroz</t>
  </si>
  <si>
    <t>150.000-45.000</t>
  </si>
  <si>
    <t xml:space="preserve">Maíz </t>
  </si>
  <si>
    <t>Rango de Producción 2019 (T)</t>
  </si>
  <si>
    <t>Producción 2018 (T)</t>
  </si>
  <si>
    <t>Producción 2008 (T)</t>
  </si>
  <si>
    <t>Rubro</t>
  </si>
  <si>
    <t>Comparación  producción 2019 vs 2018 y 2008. Fuente.  Fedeagro</t>
  </si>
  <si>
    <t>% 2019 de 2008</t>
  </si>
  <si>
    <t>Var% 2018 19</t>
  </si>
  <si>
    <t>Var% 2017 19</t>
  </si>
  <si>
    <t>Var% 2008 19</t>
  </si>
  <si>
    <t>Volumen Total</t>
  </si>
  <si>
    <t>Café</t>
  </si>
  <si>
    <t>Oleaginosas</t>
  </si>
  <si>
    <t>Leguminosas</t>
  </si>
  <si>
    <t>Caña (Tm azúcar)</t>
  </si>
  <si>
    <t>Maíz</t>
  </si>
  <si>
    <t>Año y Var%</t>
  </si>
  <si>
    <t>Estimación de la Producciòn 2019 y Comparación con 2008, 2017 y 18</t>
  </si>
  <si>
    <t>Caña Fesoca</t>
  </si>
  <si>
    <t>Caña MAT</t>
  </si>
  <si>
    <t>Caraotas  y Frijoles MAT</t>
  </si>
  <si>
    <t>Arroz Fedearroz</t>
  </si>
  <si>
    <t>Arroz MAT</t>
  </si>
  <si>
    <t>Maíz Amarillo</t>
  </si>
  <si>
    <t>Maíz Blanco</t>
  </si>
  <si>
    <t>Maiz Fedeagro</t>
  </si>
  <si>
    <t>Volumen (Toneladas)</t>
  </si>
  <si>
    <r>
      <rPr>
        <b/>
        <i/>
        <sz val="14"/>
        <color rgb="FF800000"/>
        <rFont val="Calibri"/>
        <family val="2"/>
        <scheme val="minor"/>
      </rPr>
      <t>Prod</t>
    </r>
    <r>
      <rPr>
        <b/>
        <i/>
        <sz val="14"/>
        <color indexed="16"/>
        <rFont val="Calibri"/>
        <family val="2"/>
        <scheme val="minor"/>
      </rPr>
      <t>uctos Básicos Vegetales</t>
    </r>
  </si>
  <si>
    <t>Producción de Grupos de Productos Básicos 2007 2018</t>
  </si>
  <si>
    <t>Volumenes de Producción de Rubros Básicos 2005 2019</t>
  </si>
  <si>
    <t>Indices Producción de Rubros Básicos 2005 2019. Base 2008</t>
  </si>
  <si>
    <t>Producción de Rubros Oleproteicos</t>
  </si>
  <si>
    <t>Entrada</t>
  </si>
  <si>
    <t>Indice Base100 =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</si>
</sst>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i/>
      <sz val="14"/>
      <color indexed="16"/>
      <name val="Calibri"/>
      <family val="2"/>
      <scheme val="minor"/>
    </font>
    <font>
      <u/>
      <sz val="9.9"/>
      <color theme="10"/>
      <name val="Calibri"/>
      <family val="2"/>
    </font>
    <font>
      <b/>
      <u/>
      <sz val="12"/>
      <color theme="10"/>
      <name val="Calibri"/>
      <family val="2"/>
    </font>
    <font>
      <b/>
      <i/>
      <sz val="14"/>
      <color rgb="FF8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3" fillId="0" borderId="0" xfId="0" applyNumberFormat="1" applyFont="1"/>
    <xf numFmtId="9" fontId="3" fillId="0" borderId="0" xfId="2" applyFont="1" applyFill="1" applyBorder="1"/>
    <xf numFmtId="165" fontId="1" fillId="0" borderId="0" xfId="1" applyNumberFormat="1" applyFont="1" applyBorder="1" applyAlignment="1">
      <alignment horizontal="left"/>
    </xf>
    <xf numFmtId="165" fontId="1" fillId="0" borderId="0" xfId="1" applyNumberFormat="1" applyFont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/>
    <xf numFmtId="165" fontId="1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165" fontId="0" fillId="0" borderId="0" xfId="0" applyNumberFormat="1"/>
    <xf numFmtId="9" fontId="0" fillId="0" borderId="0" xfId="2" applyFont="1"/>
    <xf numFmtId="165" fontId="0" fillId="0" borderId="0" xfId="1" applyNumberFormat="1" applyFont="1" applyBorder="1"/>
    <xf numFmtId="165" fontId="0" fillId="0" borderId="0" xfId="1" applyNumberFormat="1" applyFont="1" applyFill="1" applyBorder="1"/>
    <xf numFmtId="9" fontId="1" fillId="0" borderId="0" xfId="2" applyFont="1" applyFill="1" applyBorder="1" applyAlignment="1">
      <alignment horizontal="right"/>
    </xf>
    <xf numFmtId="9" fontId="0" fillId="0" borderId="0" xfId="0" applyNumberFormat="1"/>
    <xf numFmtId="3" fontId="0" fillId="0" borderId="0" xfId="0" applyNumberFormat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9" fontId="0" fillId="0" borderId="1" xfId="2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3" fontId="3" fillId="0" borderId="0" xfId="0" applyNumberFormat="1" applyFont="1"/>
    <xf numFmtId="3" fontId="1" fillId="0" borderId="0" xfId="0" applyNumberFormat="1" applyFont="1"/>
    <xf numFmtId="3" fontId="3" fillId="0" borderId="0" xfId="3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3" fontId="3" fillId="0" borderId="0" xfId="3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3" fillId="0" borderId="0" xfId="3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5" fillId="2" borderId="0" xfId="5" applyFont="1" applyFill="1" applyAlignment="1">
      <alignment horizontal="left"/>
    </xf>
    <xf numFmtId="0" fontId="0" fillId="0" borderId="0" xfId="0" applyAlignment="1">
      <alignment horizontal="centerContinuous"/>
    </xf>
    <xf numFmtId="0" fontId="15" fillId="0" borderId="0" xfId="5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9" fontId="3" fillId="0" borderId="1" xfId="2" applyFont="1" applyBorder="1" applyAlignment="1">
      <alignment horizontal="right" vertical="center"/>
    </xf>
    <xf numFmtId="9" fontId="0" fillId="0" borderId="1" xfId="2" applyFont="1" applyBorder="1" applyAlignment="1">
      <alignment horizontal="right" vertical="center"/>
    </xf>
    <xf numFmtId="3" fontId="3" fillId="0" borderId="1" xfId="3" applyNumberFormat="1" applyFont="1" applyFill="1" applyBorder="1" applyAlignment="1">
      <alignment vertical="center"/>
    </xf>
    <xf numFmtId="3" fontId="3" fillId="0" borderId="1" xfId="0" applyNumberFormat="1" applyFont="1" applyBorder="1"/>
    <xf numFmtId="0" fontId="19" fillId="0" borderId="0" xfId="0" applyFont="1" applyAlignment="1">
      <alignment horizontal="left" vertical="center"/>
    </xf>
    <xf numFmtId="166" fontId="0" fillId="0" borderId="0" xfId="2" applyNumberFormat="1" applyFont="1"/>
    <xf numFmtId="166" fontId="0" fillId="0" borderId="1" xfId="2" applyNumberFormat="1" applyFont="1" applyBorder="1"/>
    <xf numFmtId="0" fontId="0" fillId="0" borderId="0" xfId="0" applyAlignment="1">
      <alignment horizontal="left" indent="2"/>
    </xf>
    <xf numFmtId="0" fontId="17" fillId="2" borderId="0" xfId="6" applyFont="1" applyFill="1" applyAlignment="1" applyProtection="1">
      <alignment horizontal="left" indent="2"/>
    </xf>
    <xf numFmtId="0" fontId="20" fillId="0" borderId="0" xfId="4" applyFont="1" applyAlignment="1">
      <alignment horizontal="center" vertic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0" fillId="0" borderId="1" xfId="0" applyNumberFormat="1" applyFont="1" applyFill="1" applyBorder="1"/>
    <xf numFmtId="165" fontId="1" fillId="0" borderId="1" xfId="1" applyNumberFormat="1" applyFont="1" applyFill="1" applyBorder="1"/>
    <xf numFmtId="165" fontId="1" fillId="0" borderId="1" xfId="1" applyNumberFormat="1" applyFont="1" applyBorder="1"/>
    <xf numFmtId="165" fontId="3" fillId="0" borderId="1" xfId="0" applyNumberFormat="1" applyFont="1" applyBorder="1"/>
    <xf numFmtId="9" fontId="3" fillId="0" borderId="1" xfId="2" applyFont="1" applyFill="1" applyBorder="1"/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/>
    <xf numFmtId="0" fontId="0" fillId="0" borderId="3" xfId="0" applyBorder="1"/>
    <xf numFmtId="3" fontId="1" fillId="0" borderId="1" xfId="0" applyNumberFormat="1" applyFont="1" applyFill="1" applyBorder="1"/>
    <xf numFmtId="0" fontId="4" fillId="0" borderId="3" xfId="0" applyFont="1" applyBorder="1" applyAlignment="1">
      <alignment horizontal="center"/>
    </xf>
  </cellXfs>
  <cellStyles count="7">
    <cellStyle name="=C:\WINNT\SYSTEM32\COMMAND.COM 2" xfId="3" xr:uid="{84033903-1B8C-472F-BF3D-E094D0D87057}"/>
    <cellStyle name="Comma" xfId="1" builtinId="3"/>
    <cellStyle name="Hipervínculo 2" xfId="6" xr:uid="{D553AF42-0FAF-42AC-9C39-A5F65022A95C}"/>
    <cellStyle name="Hyperlink" xfId="4" builtinId="8"/>
    <cellStyle name="Normal" xfId="0" builtinId="0"/>
    <cellStyle name="Normal_Modelo" xfId="5" xr:uid="{F27B121F-9282-45AA-A557-A7D1A88F8E2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Volumen Oleaginosas MAT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1995</a:t>
            </a:r>
            <a:r>
              <a:rPr lang="en-US" b="1" baseline="0">
                <a:solidFill>
                  <a:sysClr val="windowText" lastClr="000000"/>
                </a:solidFill>
              </a:rPr>
              <a:t> - 2018 (Tm)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Oleaginosas!$G$4</c:f>
              <c:strCache>
                <c:ptCount val="1"/>
                <c:pt idx="0">
                  <c:v>OLEGINOSAS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333333333333333E-2"/>
                  <c:y val="3.584970310539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73-4A6D-B00D-E7A73D441A4C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73-4A6D-B00D-E7A73D441A4C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73-4A6D-B00D-E7A73D441A4C}"/>
                </c:ext>
              </c:extLst>
            </c:dLbl>
            <c:dLbl>
              <c:idx val="23"/>
              <c:layout>
                <c:manualLayout>
                  <c:x val="-1.0185067526415994E-16"/>
                  <c:y val="3.033436416610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73-4A6D-B00D-E7A73D441A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Oleaginosas!$A$6:$A$29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Oleaginosas!$G$6:$G$29</c:f>
              <c:numCache>
                <c:formatCode>_ * #,##0_ ;_ * \-#,##0_ ;_ * "-"??_ ;_ @_ </c:formatCode>
                <c:ptCount val="24"/>
                <c:pt idx="0">
                  <c:v>33263</c:v>
                </c:pt>
                <c:pt idx="1">
                  <c:v>43750</c:v>
                </c:pt>
                <c:pt idx="2">
                  <c:v>43142</c:v>
                </c:pt>
                <c:pt idx="3">
                  <c:v>38597</c:v>
                </c:pt>
                <c:pt idx="4">
                  <c:v>41486</c:v>
                </c:pt>
                <c:pt idx="5">
                  <c:v>40623</c:v>
                </c:pt>
                <c:pt idx="6">
                  <c:v>34165</c:v>
                </c:pt>
                <c:pt idx="7">
                  <c:v>10757</c:v>
                </c:pt>
                <c:pt idx="8">
                  <c:v>10543</c:v>
                </c:pt>
                <c:pt idx="9">
                  <c:v>24015</c:v>
                </c:pt>
                <c:pt idx="10">
                  <c:v>53148</c:v>
                </c:pt>
                <c:pt idx="11">
                  <c:v>54975</c:v>
                </c:pt>
                <c:pt idx="12">
                  <c:v>75333</c:v>
                </c:pt>
                <c:pt idx="13">
                  <c:v>106395</c:v>
                </c:pt>
                <c:pt idx="14">
                  <c:v>103808</c:v>
                </c:pt>
                <c:pt idx="15">
                  <c:v>136295</c:v>
                </c:pt>
                <c:pt idx="16">
                  <c:v>138078</c:v>
                </c:pt>
                <c:pt idx="17">
                  <c:v>132352</c:v>
                </c:pt>
                <c:pt idx="18">
                  <c:v>88405</c:v>
                </c:pt>
                <c:pt idx="19">
                  <c:v>61328</c:v>
                </c:pt>
                <c:pt idx="20">
                  <c:v>61208</c:v>
                </c:pt>
                <c:pt idx="21">
                  <c:v>41032</c:v>
                </c:pt>
                <c:pt idx="22">
                  <c:v>40890</c:v>
                </c:pt>
                <c:pt idx="23">
                  <c:v>32000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F73-4A6D-B00D-E7A73D441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504625472"/>
        <c:axId val="504626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Oleaginosas!$A$5</c15:sqref>
                        </c15:formulaRef>
                      </c:ext>
                    </c:extLst>
                    <c:strCache>
                      <c:ptCount val="1"/>
                      <c:pt idx="0">
                        <c:v>AÑO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F73-4A6D-B00D-E7A73D441A4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Oleaginosas!$B$5</c15:sqref>
                        </c15:formulaRef>
                      </c:ext>
                    </c:extLst>
                    <c:strCache>
                      <c:ptCount val="1"/>
                      <c:pt idx="0">
                        <c:v>MAT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Oleaginosas!$B$6:$B$29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4"/>
                      <c:pt idx="0">
                        <c:v>13298</c:v>
                      </c:pt>
                      <c:pt idx="1">
                        <c:v>11256</c:v>
                      </c:pt>
                      <c:pt idx="2" formatCode="#,##0">
                        <c:v>8570</c:v>
                      </c:pt>
                      <c:pt idx="3" formatCode="#,##0">
                        <c:v>5611</c:v>
                      </c:pt>
                      <c:pt idx="4" formatCode="#,##0">
                        <c:v>5017</c:v>
                      </c:pt>
                      <c:pt idx="5" formatCode="#,##0">
                        <c:v>3523</c:v>
                      </c:pt>
                      <c:pt idx="6" formatCode="#,##0">
                        <c:v>2818</c:v>
                      </c:pt>
                      <c:pt idx="7" formatCode="#,##0">
                        <c:v>1970</c:v>
                      </c:pt>
                      <c:pt idx="8" formatCode="#,##0">
                        <c:v>1242</c:v>
                      </c:pt>
                      <c:pt idx="9" formatCode="#,##0">
                        <c:v>970</c:v>
                      </c:pt>
                      <c:pt idx="10" formatCode="#,##0">
                        <c:v>439</c:v>
                      </c:pt>
                      <c:pt idx="11" formatCode="#,##0">
                        <c:v>5230</c:v>
                      </c:pt>
                      <c:pt idx="12" formatCode="#,##0">
                        <c:v>15514</c:v>
                      </c:pt>
                      <c:pt idx="13" formatCode="#,##0">
                        <c:v>36552</c:v>
                      </c:pt>
                      <c:pt idx="14" formatCode="#,##0">
                        <c:v>34549</c:v>
                      </c:pt>
                      <c:pt idx="15" formatCode="#,##0">
                        <c:v>55213</c:v>
                      </c:pt>
                      <c:pt idx="16" formatCode="#,##0">
                        <c:v>67870</c:v>
                      </c:pt>
                      <c:pt idx="17" formatCode="#,##0">
                        <c:v>63087</c:v>
                      </c:pt>
                      <c:pt idx="18" formatCode="#,##0">
                        <c:v>58389</c:v>
                      </c:pt>
                      <c:pt idx="19" formatCode="#,##0">
                        <c:v>23329</c:v>
                      </c:pt>
                      <c:pt idx="20" formatCode="#,##0">
                        <c:v>9799</c:v>
                      </c:pt>
                      <c:pt idx="21" formatCode="#,##0">
                        <c:v>14361</c:v>
                      </c:pt>
                      <c:pt idx="22" formatCode="#,##0">
                        <c:v>20852</c:v>
                      </c:pt>
                      <c:pt idx="23" formatCode="#,##0">
                        <c:v>15300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F73-4A6D-B00D-E7A73D441A4C}"/>
                  </c:ext>
                </c:extLst>
              </c15:ser>
            </c15:filteredLineSeries>
          </c:ext>
        </c:extLst>
      </c:lineChart>
      <c:catAx>
        <c:axId val="504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504626784"/>
        <c:crosses val="autoZero"/>
        <c:auto val="1"/>
        <c:lblAlgn val="ctr"/>
        <c:lblOffset val="100"/>
        <c:noMultiLvlLbl val="0"/>
      </c:catAx>
      <c:valAx>
        <c:axId val="504626784"/>
        <c:scaling>
          <c:orientation val="minMax"/>
          <c:max val="1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504625472"/>
        <c:crosses val="autoZero"/>
        <c:crossBetween val="between"/>
        <c:majorUnit val="20000"/>
        <c:minorUnit val="4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Volumen Leguminosas MAT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1995</a:t>
            </a:r>
            <a:r>
              <a:rPr lang="en-US" b="1" baseline="0">
                <a:solidFill>
                  <a:sysClr val="windowText" lastClr="000000"/>
                </a:solidFill>
              </a:rPr>
              <a:t> - 2018 (Tm)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Leguminosas!$G$5</c:f>
              <c:strCache>
                <c:ptCount val="1"/>
                <c:pt idx="0">
                  <c:v>LEGUMINOSAS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555555555555555E-2"/>
                  <c:y val="-4.412271151433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11-44FA-98E6-E7D0CE383D0A}"/>
                </c:ext>
              </c:extLst>
            </c:dLbl>
            <c:dLbl>
              <c:idx val="10"/>
              <c:layout>
                <c:manualLayout>
                  <c:x val="-7.2222222222222271E-2"/>
                  <c:y val="-4.136504204468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11-44FA-98E6-E7D0CE383D0A}"/>
                </c:ext>
              </c:extLst>
            </c:dLbl>
            <c:dLbl>
              <c:idx val="11"/>
              <c:layout>
                <c:manualLayout>
                  <c:x val="-8.3333333333333329E-2"/>
                  <c:y val="4.4122711514333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11-44FA-98E6-E7D0CE383D0A}"/>
                </c:ext>
              </c:extLst>
            </c:dLbl>
            <c:dLbl>
              <c:idx val="13"/>
              <c:layout>
                <c:manualLayout>
                  <c:x val="-7.5000000000000108E-2"/>
                  <c:y val="-3.5849703105396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11-44FA-98E6-E7D0CE383D0A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11-44FA-98E6-E7D0CE383D0A}"/>
                </c:ext>
              </c:extLst>
            </c:dLbl>
            <c:dLbl>
              <c:idx val="18"/>
              <c:layout>
                <c:manualLayout>
                  <c:x val="-0.05"/>
                  <c:y val="4.136504204468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11-44FA-98E6-E7D0CE383D0A}"/>
                </c:ext>
              </c:extLst>
            </c:dLbl>
            <c:dLbl>
              <c:idx val="23"/>
              <c:layout>
                <c:manualLayout>
                  <c:x val="-1.0185067526415994E-16"/>
                  <c:y val="-2.7576694696458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11-44FA-98E6-E7D0CE383D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Oleaginosas!$A$6:$A$29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Leguminosas!$D$6:$D$29</c:f>
              <c:numCache>
                <c:formatCode>_ * #,##0_ ;_ * \-#,##0_ ;_ * "-"??_ ;_ @_ </c:formatCode>
                <c:ptCount val="24"/>
                <c:pt idx="0">
                  <c:v>33865</c:v>
                </c:pt>
                <c:pt idx="1">
                  <c:v>31296</c:v>
                </c:pt>
                <c:pt idx="2">
                  <c:v>31658</c:v>
                </c:pt>
                <c:pt idx="3">
                  <c:v>31141</c:v>
                </c:pt>
                <c:pt idx="4">
                  <c:v>27229</c:v>
                </c:pt>
                <c:pt idx="5">
                  <c:v>25421</c:v>
                </c:pt>
                <c:pt idx="6">
                  <c:v>22068</c:v>
                </c:pt>
                <c:pt idx="7">
                  <c:v>17489</c:v>
                </c:pt>
                <c:pt idx="8">
                  <c:v>28158</c:v>
                </c:pt>
                <c:pt idx="9">
                  <c:v>39570</c:v>
                </c:pt>
                <c:pt idx="10">
                  <c:v>43181</c:v>
                </c:pt>
                <c:pt idx="11">
                  <c:v>19051</c:v>
                </c:pt>
                <c:pt idx="12">
                  <c:v>37108</c:v>
                </c:pt>
                <c:pt idx="13">
                  <c:v>73736</c:v>
                </c:pt>
                <c:pt idx="14">
                  <c:v>64946</c:v>
                </c:pt>
                <c:pt idx="15">
                  <c:v>70871</c:v>
                </c:pt>
                <c:pt idx="16">
                  <c:v>88646</c:v>
                </c:pt>
                <c:pt idx="17">
                  <c:v>47851</c:v>
                </c:pt>
                <c:pt idx="18">
                  <c:v>14788</c:v>
                </c:pt>
                <c:pt idx="19">
                  <c:v>17068</c:v>
                </c:pt>
                <c:pt idx="20">
                  <c:v>22607</c:v>
                </c:pt>
                <c:pt idx="21">
                  <c:v>37192.419379954699</c:v>
                </c:pt>
                <c:pt idx="22">
                  <c:v>38560.552519818797</c:v>
                </c:pt>
                <c:pt idx="23">
                  <c:v>40488.580145809741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111-44FA-98E6-E7D0CE383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625472"/>
        <c:axId val="504626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Oleaginosas!$A$5</c15:sqref>
                        </c15:formulaRef>
                      </c:ext>
                    </c:extLst>
                    <c:strCache>
                      <c:ptCount val="1"/>
                      <c:pt idx="0">
                        <c:v>AÑO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111-44FA-98E6-E7D0CE383D0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Oleaginosas!$B$5</c15:sqref>
                        </c15:formulaRef>
                      </c:ext>
                    </c:extLst>
                    <c:strCache>
                      <c:ptCount val="1"/>
                      <c:pt idx="0">
                        <c:v>MAT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Oleaginosas!$B$6:$B$29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4"/>
                      <c:pt idx="0">
                        <c:v>13298</c:v>
                      </c:pt>
                      <c:pt idx="1">
                        <c:v>11256</c:v>
                      </c:pt>
                      <c:pt idx="2" formatCode="#,##0">
                        <c:v>8570</c:v>
                      </c:pt>
                      <c:pt idx="3" formatCode="#,##0">
                        <c:v>5611</c:v>
                      </c:pt>
                      <c:pt idx="4" formatCode="#,##0">
                        <c:v>5017</c:v>
                      </c:pt>
                      <c:pt idx="5" formatCode="#,##0">
                        <c:v>3523</c:v>
                      </c:pt>
                      <c:pt idx="6" formatCode="#,##0">
                        <c:v>2818</c:v>
                      </c:pt>
                      <c:pt idx="7" formatCode="#,##0">
                        <c:v>1970</c:v>
                      </c:pt>
                      <c:pt idx="8" formatCode="#,##0">
                        <c:v>1242</c:v>
                      </c:pt>
                      <c:pt idx="9" formatCode="#,##0">
                        <c:v>970</c:v>
                      </c:pt>
                      <c:pt idx="10" formatCode="#,##0">
                        <c:v>439</c:v>
                      </c:pt>
                      <c:pt idx="11" formatCode="#,##0">
                        <c:v>5230</c:v>
                      </c:pt>
                      <c:pt idx="12" formatCode="#,##0">
                        <c:v>15514</c:v>
                      </c:pt>
                      <c:pt idx="13" formatCode="#,##0">
                        <c:v>36552</c:v>
                      </c:pt>
                      <c:pt idx="14" formatCode="#,##0">
                        <c:v>34549</c:v>
                      </c:pt>
                      <c:pt idx="15" formatCode="#,##0">
                        <c:v>55213</c:v>
                      </c:pt>
                      <c:pt idx="16" formatCode="#,##0">
                        <c:v>67870</c:v>
                      </c:pt>
                      <c:pt idx="17" formatCode="#,##0">
                        <c:v>63087</c:v>
                      </c:pt>
                      <c:pt idx="18" formatCode="#,##0">
                        <c:v>58389</c:v>
                      </c:pt>
                      <c:pt idx="19" formatCode="#,##0">
                        <c:v>23329</c:v>
                      </c:pt>
                      <c:pt idx="20" formatCode="#,##0">
                        <c:v>9799</c:v>
                      </c:pt>
                      <c:pt idx="21" formatCode="#,##0">
                        <c:v>14361</c:v>
                      </c:pt>
                      <c:pt idx="22" formatCode="#,##0">
                        <c:v>20852</c:v>
                      </c:pt>
                      <c:pt idx="23" formatCode="#,##0">
                        <c:v>15300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111-44FA-98E6-E7D0CE383D0A}"/>
                  </c:ext>
                </c:extLst>
              </c15:ser>
            </c15:filteredLineSeries>
          </c:ext>
        </c:extLst>
      </c:lineChart>
      <c:catAx>
        <c:axId val="504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504626784"/>
        <c:crosses val="autoZero"/>
        <c:auto val="1"/>
        <c:lblAlgn val="ctr"/>
        <c:lblOffset val="100"/>
        <c:noMultiLvlLbl val="0"/>
      </c:catAx>
      <c:valAx>
        <c:axId val="504626784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50462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Volumen Cereales MAT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1995</a:t>
            </a:r>
            <a:r>
              <a:rPr lang="en-US" b="1" baseline="0">
                <a:solidFill>
                  <a:sysClr val="windowText" lastClr="000000"/>
                </a:solidFill>
              </a:rPr>
              <a:t> - 2018 (Tm)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title>
    <c:autoTitleDeleted val="0"/>
    <c:plotArea>
      <c:layout>
        <c:manualLayout>
          <c:layoutTarget val="inner"/>
          <c:xMode val="edge"/>
          <c:yMode val="edge"/>
          <c:x val="0.15723840769903763"/>
          <c:y val="0.14969324727088434"/>
          <c:w val="0.77887270341207349"/>
          <c:h val="0.74150778943912476"/>
        </c:manualLayout>
      </c:layout>
      <c:lineChart>
        <c:grouping val="standard"/>
        <c:varyColors val="0"/>
        <c:ser>
          <c:idx val="2"/>
          <c:order val="2"/>
          <c:tx>
            <c:strRef>
              <c:f>Cereales!$F$4</c:f>
              <c:strCache>
                <c:ptCount val="1"/>
                <c:pt idx="0">
                  <c:v>CEREALES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166666666666666E-2"/>
                  <c:y val="-6.6184067271501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B6-41C9-9CB8-AE46918D095D}"/>
                </c:ext>
              </c:extLst>
            </c:dLbl>
            <c:dLbl>
              <c:idx val="6"/>
              <c:layout>
                <c:manualLayout>
                  <c:x val="-9.7222222222222279E-2"/>
                  <c:y val="-4.9638050453625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B6-41C9-9CB8-AE46918D095D}"/>
                </c:ext>
              </c:extLst>
            </c:dLbl>
            <c:dLbl>
              <c:idx val="13"/>
              <c:layout>
                <c:manualLayout>
                  <c:x val="-1.6666666666666767E-2"/>
                  <c:y val="-3.3092033635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B6-41C9-9CB8-AE46918D095D}"/>
                </c:ext>
              </c:extLst>
            </c:dLbl>
            <c:dLbl>
              <c:idx val="17"/>
              <c:layout>
                <c:manualLayout>
                  <c:x val="-0.10277777777777777"/>
                  <c:y val="4.6880380983979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B6-41C9-9CB8-AE46918D095D}"/>
                </c:ext>
              </c:extLst>
            </c:dLbl>
            <c:dLbl>
              <c:idx val="18"/>
              <c:layout>
                <c:manualLayout>
                  <c:x val="-2.5000000000000001E-2"/>
                  <c:y val="-4.136504204468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B6-41C9-9CB8-AE46918D095D}"/>
                </c:ext>
              </c:extLst>
            </c:dLbl>
            <c:dLbl>
              <c:idx val="23"/>
              <c:layout>
                <c:manualLayout>
                  <c:x val="-2.0370135052831988E-16"/>
                  <c:y val="2.481902522681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B6-41C9-9CB8-AE46918D095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Oleaginosas!$A$6:$A$29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Cereales!$F$6:$F$29</c:f>
              <c:numCache>
                <c:formatCode>_ * #,##0_ ;_ * \-#,##0_ ;_ * "-"??_ ;_ @_ </c:formatCode>
                <c:ptCount val="24"/>
                <c:pt idx="0">
                  <c:v>1923682</c:v>
                </c:pt>
                <c:pt idx="1">
                  <c:v>1813198</c:v>
                </c:pt>
                <c:pt idx="2">
                  <c:v>1991458</c:v>
                </c:pt>
                <c:pt idx="3">
                  <c:v>1684289</c:v>
                </c:pt>
                <c:pt idx="4">
                  <c:v>1869645</c:v>
                </c:pt>
                <c:pt idx="5">
                  <c:v>2366326</c:v>
                </c:pt>
                <c:pt idx="6">
                  <c:v>2588180</c:v>
                </c:pt>
                <c:pt idx="7">
                  <c:v>2060193</c:v>
                </c:pt>
                <c:pt idx="8">
                  <c:v>2502127</c:v>
                </c:pt>
                <c:pt idx="9">
                  <c:v>3100347</c:v>
                </c:pt>
                <c:pt idx="10">
                  <c:v>3197978</c:v>
                </c:pt>
                <c:pt idx="11">
                  <c:v>3459641</c:v>
                </c:pt>
                <c:pt idx="12">
                  <c:v>3489060</c:v>
                </c:pt>
                <c:pt idx="13">
                  <c:v>4356360</c:v>
                </c:pt>
                <c:pt idx="14">
                  <c:v>3175888</c:v>
                </c:pt>
                <c:pt idx="15">
                  <c:v>3219619</c:v>
                </c:pt>
                <c:pt idx="16">
                  <c:v>2962964</c:v>
                </c:pt>
                <c:pt idx="17">
                  <c:v>2573583</c:v>
                </c:pt>
                <c:pt idx="18">
                  <c:v>3538489</c:v>
                </c:pt>
                <c:pt idx="19">
                  <c:v>3429115</c:v>
                </c:pt>
                <c:pt idx="20">
                  <c:v>2676330</c:v>
                </c:pt>
                <c:pt idx="21">
                  <c:v>1742012</c:v>
                </c:pt>
                <c:pt idx="22">
                  <c:v>1455000</c:v>
                </c:pt>
                <c:pt idx="23">
                  <c:v>1169000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6B6-41C9-9CB8-AE46918D0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504625472"/>
        <c:axId val="504626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Oleaginosas!$A$5</c15:sqref>
                        </c15:formulaRef>
                      </c:ext>
                    </c:extLst>
                    <c:strCache>
                      <c:ptCount val="1"/>
                      <c:pt idx="0">
                        <c:v>AÑO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16B6-41C9-9CB8-AE46918D095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Oleaginosas!$B$5</c15:sqref>
                        </c15:formulaRef>
                      </c:ext>
                    </c:extLst>
                    <c:strCache>
                      <c:ptCount val="1"/>
                      <c:pt idx="0">
                        <c:v>MAT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Oleaginosas!$B$6:$B$29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4"/>
                      <c:pt idx="0">
                        <c:v>13298</c:v>
                      </c:pt>
                      <c:pt idx="1">
                        <c:v>11256</c:v>
                      </c:pt>
                      <c:pt idx="2" formatCode="#,##0">
                        <c:v>8570</c:v>
                      </c:pt>
                      <c:pt idx="3" formatCode="#,##0">
                        <c:v>5611</c:v>
                      </c:pt>
                      <c:pt idx="4" formatCode="#,##0">
                        <c:v>5017</c:v>
                      </c:pt>
                      <c:pt idx="5" formatCode="#,##0">
                        <c:v>3523</c:v>
                      </c:pt>
                      <c:pt idx="6" formatCode="#,##0">
                        <c:v>2818</c:v>
                      </c:pt>
                      <c:pt idx="7" formatCode="#,##0">
                        <c:v>1970</c:v>
                      </c:pt>
                      <c:pt idx="8" formatCode="#,##0">
                        <c:v>1242</c:v>
                      </c:pt>
                      <c:pt idx="9" formatCode="#,##0">
                        <c:v>970</c:v>
                      </c:pt>
                      <c:pt idx="10" formatCode="#,##0">
                        <c:v>439</c:v>
                      </c:pt>
                      <c:pt idx="11" formatCode="#,##0">
                        <c:v>5230</c:v>
                      </c:pt>
                      <c:pt idx="12" formatCode="#,##0">
                        <c:v>15514</c:v>
                      </c:pt>
                      <c:pt idx="13" formatCode="#,##0">
                        <c:v>36552</c:v>
                      </c:pt>
                      <c:pt idx="14" formatCode="#,##0">
                        <c:v>34549</c:v>
                      </c:pt>
                      <c:pt idx="15" formatCode="#,##0">
                        <c:v>55213</c:v>
                      </c:pt>
                      <c:pt idx="16" formatCode="#,##0">
                        <c:v>67870</c:v>
                      </c:pt>
                      <c:pt idx="17" formatCode="#,##0">
                        <c:v>63087</c:v>
                      </c:pt>
                      <c:pt idx="18" formatCode="#,##0">
                        <c:v>58389</c:v>
                      </c:pt>
                      <c:pt idx="19" formatCode="#,##0">
                        <c:v>23329</c:v>
                      </c:pt>
                      <c:pt idx="20" formatCode="#,##0">
                        <c:v>9799</c:v>
                      </c:pt>
                      <c:pt idx="21" formatCode="#,##0">
                        <c:v>14361</c:v>
                      </c:pt>
                      <c:pt idx="22" formatCode="#,##0">
                        <c:v>20852</c:v>
                      </c:pt>
                      <c:pt idx="23" formatCode="#,##0">
                        <c:v>15300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6B6-41C9-9CB8-AE46918D095D}"/>
                  </c:ext>
                </c:extLst>
              </c15:ser>
            </c15:filteredLineSeries>
          </c:ext>
        </c:extLst>
      </c:lineChart>
      <c:catAx>
        <c:axId val="504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504626784"/>
        <c:crosses val="autoZero"/>
        <c:auto val="1"/>
        <c:lblAlgn val="ctr"/>
        <c:lblOffset val="100"/>
        <c:noMultiLvlLbl val="0"/>
      </c:catAx>
      <c:valAx>
        <c:axId val="504626784"/>
        <c:scaling>
          <c:orientation val="minMax"/>
          <c:max val="4500000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50462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Volumen Caña de Azúcar MAT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1995</a:t>
            </a:r>
            <a:r>
              <a:rPr lang="en-US" b="1" baseline="0">
                <a:solidFill>
                  <a:sysClr val="windowText" lastClr="000000"/>
                </a:solidFill>
              </a:rPr>
              <a:t> - 2018 (Tm)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title>
    <c:autoTitleDeleted val="0"/>
    <c:plotArea>
      <c:layout>
        <c:manualLayout>
          <c:layoutTarget val="inner"/>
          <c:xMode val="edge"/>
          <c:yMode val="edge"/>
          <c:x val="0.15723840769903763"/>
          <c:y val="0.14417790833159261"/>
          <c:w val="0.73570724522744013"/>
          <c:h val="0.74702312837841645"/>
        </c:manualLayout>
      </c:layout>
      <c:lineChart>
        <c:grouping val="standard"/>
        <c:varyColors val="0"/>
        <c:ser>
          <c:idx val="2"/>
          <c:order val="2"/>
          <c:tx>
            <c:strRef>
              <c:f>Caña!$D$4</c:f>
              <c:strCache>
                <c:ptCount val="1"/>
                <c:pt idx="0">
                  <c:v>CAÑA DE AZÚCAR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757793764988029E-2"/>
                  <c:y val="5.7911058862563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7-47BD-AEFA-7DD15735A614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37-47BD-AEFA-7DD15735A614}"/>
                </c:ext>
              </c:extLst>
            </c:dLbl>
            <c:dLbl>
              <c:idx val="17"/>
              <c:layout>
                <c:manualLayout>
                  <c:x val="0"/>
                  <c:y val="-1.6546016817875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7-47BD-AEFA-7DD15735A614}"/>
                </c:ext>
              </c:extLst>
            </c:dLbl>
            <c:dLbl>
              <c:idx val="23"/>
              <c:layout>
                <c:manualLayout>
                  <c:x val="-9.5923261390887284E-3"/>
                  <c:y val="-4.1365042044688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37-47BD-AEFA-7DD15735A61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Oleaginosas!$A$6:$A$29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Caña!$B$6:$B$29</c:f>
              <c:numCache>
                <c:formatCode>_ * #,##0_ ;_ * \-#,##0_ ;_ * "-"??_ ;_ @_ </c:formatCode>
                <c:ptCount val="24"/>
                <c:pt idx="0">
                  <c:v>6146912</c:v>
                </c:pt>
                <c:pt idx="1">
                  <c:v>6423819</c:v>
                </c:pt>
                <c:pt idx="2" formatCode="#,##0">
                  <c:v>6428958</c:v>
                </c:pt>
                <c:pt idx="3" formatCode="#,##0">
                  <c:v>8111023</c:v>
                </c:pt>
                <c:pt idx="4" formatCode="#,##0">
                  <c:v>8501109</c:v>
                </c:pt>
                <c:pt idx="5" formatCode="#,##0">
                  <c:v>8831523</c:v>
                </c:pt>
                <c:pt idx="6" formatCode="#,##0">
                  <c:v>8862621</c:v>
                </c:pt>
                <c:pt idx="7" formatCode="#,##0">
                  <c:v>8525815</c:v>
                </c:pt>
                <c:pt idx="8" formatCode="#,##0">
                  <c:v>9950078</c:v>
                </c:pt>
                <c:pt idx="9" formatCode="#,##0">
                  <c:v>8814248</c:v>
                </c:pt>
                <c:pt idx="10" formatCode="#,##0">
                  <c:v>9654393</c:v>
                </c:pt>
                <c:pt idx="11" formatCode="#,##0">
                  <c:v>9322937</c:v>
                </c:pt>
                <c:pt idx="12" formatCode="#,##0">
                  <c:v>9762634</c:v>
                </c:pt>
                <c:pt idx="13" formatCode="#,##0">
                  <c:v>9448160</c:v>
                </c:pt>
                <c:pt idx="14" formatCode="#,##0">
                  <c:v>8907666</c:v>
                </c:pt>
                <c:pt idx="15" formatCode="#,##0">
                  <c:v>9107078</c:v>
                </c:pt>
                <c:pt idx="16" formatCode="#,##0">
                  <c:v>8134111</c:v>
                </c:pt>
                <c:pt idx="17" formatCode="#,##0">
                  <c:v>6689667</c:v>
                </c:pt>
                <c:pt idx="18" formatCode="#,##0">
                  <c:v>6510653</c:v>
                </c:pt>
                <c:pt idx="19" formatCode="#,##0">
                  <c:v>6162504</c:v>
                </c:pt>
                <c:pt idx="20" formatCode="#,##0">
                  <c:v>5075878</c:v>
                </c:pt>
                <c:pt idx="21" formatCode="#,##0">
                  <c:v>3331252</c:v>
                </c:pt>
                <c:pt idx="22" formatCode="#,##0">
                  <c:v>3600000</c:v>
                </c:pt>
                <c:pt idx="23" formatCode="#,##0">
                  <c:v>3500000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537-47BD-AEFA-7DD15735A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625472"/>
        <c:axId val="504626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Oleaginosas!$A$5</c15:sqref>
                        </c15:formulaRef>
                      </c:ext>
                    </c:extLst>
                    <c:strCache>
                      <c:ptCount val="1"/>
                      <c:pt idx="0">
                        <c:v>AÑO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7537-47BD-AEFA-7DD15735A61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Oleaginosas!$B$5</c15:sqref>
                        </c15:formulaRef>
                      </c:ext>
                    </c:extLst>
                    <c:strCache>
                      <c:ptCount val="1"/>
                      <c:pt idx="0">
                        <c:v>MAT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Oleaginosas!$A$6:$A$29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Oleaginosas!$B$6:$B$29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4"/>
                      <c:pt idx="0">
                        <c:v>13298</c:v>
                      </c:pt>
                      <c:pt idx="1">
                        <c:v>11256</c:v>
                      </c:pt>
                      <c:pt idx="2" formatCode="#,##0">
                        <c:v>8570</c:v>
                      </c:pt>
                      <c:pt idx="3" formatCode="#,##0">
                        <c:v>5611</c:v>
                      </c:pt>
                      <c:pt idx="4" formatCode="#,##0">
                        <c:v>5017</c:v>
                      </c:pt>
                      <c:pt idx="5" formatCode="#,##0">
                        <c:v>3523</c:v>
                      </c:pt>
                      <c:pt idx="6" formatCode="#,##0">
                        <c:v>2818</c:v>
                      </c:pt>
                      <c:pt idx="7" formatCode="#,##0">
                        <c:v>1970</c:v>
                      </c:pt>
                      <c:pt idx="8" formatCode="#,##0">
                        <c:v>1242</c:v>
                      </c:pt>
                      <c:pt idx="9" formatCode="#,##0">
                        <c:v>970</c:v>
                      </c:pt>
                      <c:pt idx="10" formatCode="#,##0">
                        <c:v>439</c:v>
                      </c:pt>
                      <c:pt idx="11" formatCode="#,##0">
                        <c:v>5230</c:v>
                      </c:pt>
                      <c:pt idx="12" formatCode="#,##0">
                        <c:v>15514</c:v>
                      </c:pt>
                      <c:pt idx="13" formatCode="#,##0">
                        <c:v>36552</c:v>
                      </c:pt>
                      <c:pt idx="14" formatCode="#,##0">
                        <c:v>34549</c:v>
                      </c:pt>
                      <c:pt idx="15" formatCode="#,##0">
                        <c:v>55213</c:v>
                      </c:pt>
                      <c:pt idx="16" formatCode="#,##0">
                        <c:v>67870</c:v>
                      </c:pt>
                      <c:pt idx="17" formatCode="#,##0">
                        <c:v>63087</c:v>
                      </c:pt>
                      <c:pt idx="18" formatCode="#,##0">
                        <c:v>58389</c:v>
                      </c:pt>
                      <c:pt idx="19" formatCode="#,##0">
                        <c:v>23329</c:v>
                      </c:pt>
                      <c:pt idx="20" formatCode="#,##0">
                        <c:v>9799</c:v>
                      </c:pt>
                      <c:pt idx="21" formatCode="#,##0">
                        <c:v>14361</c:v>
                      </c:pt>
                      <c:pt idx="22" formatCode="#,##0">
                        <c:v>20852</c:v>
                      </c:pt>
                      <c:pt idx="23" formatCode="#,##0">
                        <c:v>15300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537-47BD-AEFA-7DD15735A614}"/>
                  </c:ext>
                </c:extLst>
              </c15:ser>
            </c15:filteredLineSeries>
          </c:ext>
        </c:extLst>
      </c:lineChart>
      <c:catAx>
        <c:axId val="504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504626784"/>
        <c:crosses val="autoZero"/>
        <c:auto val="1"/>
        <c:lblAlgn val="ctr"/>
        <c:lblOffset val="100"/>
        <c:noMultiLvlLbl val="0"/>
      </c:catAx>
      <c:valAx>
        <c:axId val="504626784"/>
        <c:scaling>
          <c:orientation val="minMax"/>
          <c:max val="10000000"/>
          <c:min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50462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200" b="1">
                <a:solidFill>
                  <a:sysClr val="windowText" lastClr="000000"/>
                </a:solidFill>
              </a:rPr>
              <a:t>Volumnen de Produciòn de Rubros Basicos</a:t>
            </a: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es-VE" sz="1200" b="1">
                <a:solidFill>
                  <a:sysClr val="windowText" lastClr="000000"/>
                </a:solidFill>
              </a:rPr>
              <a:t>2007-2018 (Tm)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'Grupos Básicos'!$B$4</c:f>
              <c:strCache>
                <c:ptCount val="1"/>
                <c:pt idx="0">
                  <c:v>LEGUMINOSAS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'Grupos Básicos'!$A$20:$A$31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 formatCode="0%">
                  <c:v>2018</c:v>
                </c:pt>
              </c:numCache>
            </c:numRef>
          </c:cat>
          <c:val>
            <c:numRef>
              <c:f>'Grupos Básicos'!$B$5:$B$16</c:f>
              <c:numCache>
                <c:formatCode>#,##0</c:formatCode>
                <c:ptCount val="12"/>
                <c:pt idx="0">
                  <c:v>37108</c:v>
                </c:pt>
                <c:pt idx="1">
                  <c:v>73736</c:v>
                </c:pt>
                <c:pt idx="2">
                  <c:v>64946</c:v>
                </c:pt>
                <c:pt idx="3">
                  <c:v>70871</c:v>
                </c:pt>
                <c:pt idx="4">
                  <c:v>88646</c:v>
                </c:pt>
                <c:pt idx="5">
                  <c:v>47851</c:v>
                </c:pt>
                <c:pt idx="6">
                  <c:v>14788</c:v>
                </c:pt>
                <c:pt idx="7">
                  <c:v>17068</c:v>
                </c:pt>
                <c:pt idx="8">
                  <c:v>22607</c:v>
                </c:pt>
                <c:pt idx="9">
                  <c:v>37192.419379954699</c:v>
                </c:pt>
                <c:pt idx="10">
                  <c:v>38560.552519818797</c:v>
                </c:pt>
                <c:pt idx="11">
                  <c:v>40488.580145809741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0-4EC3-9411-63035042C0B3}"/>
            </c:ext>
          </c:extLst>
        </c:ser>
        <c:ser>
          <c:idx val="1"/>
          <c:order val="1"/>
          <c:tx>
            <c:strRef>
              <c:f>'Grupos Básicos'!$C$4</c:f>
              <c:strCache>
                <c:ptCount val="1"/>
                <c:pt idx="0">
                  <c:v>OLEAGINOSAS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'Grupos Básicos'!$A$20:$A$31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 formatCode="0%">
                  <c:v>2018</c:v>
                </c:pt>
              </c:numCache>
            </c:numRef>
          </c:cat>
          <c:val>
            <c:numRef>
              <c:f>'Grupos Básicos'!$C$5:$C$16</c:f>
              <c:numCache>
                <c:formatCode>#,##0</c:formatCode>
                <c:ptCount val="12"/>
                <c:pt idx="0">
                  <c:v>75962</c:v>
                </c:pt>
                <c:pt idx="1">
                  <c:v>80952</c:v>
                </c:pt>
                <c:pt idx="2">
                  <c:v>106420</c:v>
                </c:pt>
                <c:pt idx="3">
                  <c:v>123609</c:v>
                </c:pt>
                <c:pt idx="4">
                  <c:v>128180</c:v>
                </c:pt>
                <c:pt idx="5">
                  <c:v>110226</c:v>
                </c:pt>
                <c:pt idx="6">
                  <c:v>86566</c:v>
                </c:pt>
                <c:pt idx="7">
                  <c:v>55343</c:v>
                </c:pt>
                <c:pt idx="8">
                  <c:v>50658</c:v>
                </c:pt>
                <c:pt idx="9">
                  <c:v>66553</c:v>
                </c:pt>
                <c:pt idx="10">
                  <c:v>37865</c:v>
                </c:pt>
                <c:pt idx="11">
                  <c:v>24965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0-4EC3-9411-63035042C0B3}"/>
            </c:ext>
          </c:extLst>
        </c:ser>
        <c:ser>
          <c:idx val="2"/>
          <c:order val="2"/>
          <c:tx>
            <c:strRef>
              <c:f>'Grupos Básicos'!$D$4</c:f>
              <c:strCache>
                <c:ptCount val="1"/>
                <c:pt idx="0">
                  <c:v>CEREALES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'Grupos Básicos'!$A$20:$A$31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 formatCode="0%">
                  <c:v>2018</c:v>
                </c:pt>
              </c:numCache>
            </c:numRef>
          </c:cat>
          <c:val>
            <c:numRef>
              <c:f>'Grupos Básicos'!$D$5:$D$16</c:f>
              <c:numCache>
                <c:formatCode>#,##0</c:formatCode>
                <c:ptCount val="12"/>
                <c:pt idx="0">
                  <c:v>3033710</c:v>
                </c:pt>
                <c:pt idx="1">
                  <c:v>3118464</c:v>
                </c:pt>
                <c:pt idx="2">
                  <c:v>2486000</c:v>
                </c:pt>
                <c:pt idx="3">
                  <c:v>2290000</c:v>
                </c:pt>
                <c:pt idx="4">
                  <c:v>1950510</c:v>
                </c:pt>
                <c:pt idx="5">
                  <c:v>2009547</c:v>
                </c:pt>
                <c:pt idx="6">
                  <c:v>2705000</c:v>
                </c:pt>
                <c:pt idx="7">
                  <c:v>2825389</c:v>
                </c:pt>
                <c:pt idx="8">
                  <c:v>2044250</c:v>
                </c:pt>
                <c:pt idx="9">
                  <c:v>1869960</c:v>
                </c:pt>
                <c:pt idx="10">
                  <c:v>1455000</c:v>
                </c:pt>
                <c:pt idx="11">
                  <c:v>1139000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0-4EC3-9411-63035042C0B3}"/>
            </c:ext>
          </c:extLst>
        </c:ser>
        <c:ser>
          <c:idx val="3"/>
          <c:order val="3"/>
          <c:tx>
            <c:strRef>
              <c:f>'Grupos Básicos'!$E$4</c:f>
              <c:strCache>
                <c:ptCount val="1"/>
                <c:pt idx="0">
                  <c:v>CAÑA DE AZÚCAR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'Grupos Básicos'!$A$20:$A$31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 formatCode="0%">
                  <c:v>2018</c:v>
                </c:pt>
              </c:numCache>
            </c:numRef>
          </c:cat>
          <c:val>
            <c:numRef>
              <c:f>'Grupos Básicos'!$E$5:$E$16</c:f>
              <c:numCache>
                <c:formatCode>#,##0</c:formatCode>
                <c:ptCount val="12"/>
                <c:pt idx="0">
                  <c:v>672213.9</c:v>
                </c:pt>
                <c:pt idx="1">
                  <c:v>617361.74174999993</c:v>
                </c:pt>
                <c:pt idx="2">
                  <c:v>577500</c:v>
                </c:pt>
                <c:pt idx="3">
                  <c:v>427500</c:v>
                </c:pt>
                <c:pt idx="4">
                  <c:v>446539.125</c:v>
                </c:pt>
                <c:pt idx="5">
                  <c:v>457500</c:v>
                </c:pt>
                <c:pt idx="6">
                  <c:v>488250</c:v>
                </c:pt>
                <c:pt idx="7">
                  <c:v>448060.42499999999</c:v>
                </c:pt>
                <c:pt idx="8">
                  <c:v>352500</c:v>
                </c:pt>
                <c:pt idx="9">
                  <c:v>238068.75</c:v>
                </c:pt>
                <c:pt idx="10">
                  <c:v>277500</c:v>
                </c:pt>
                <c:pt idx="11">
                  <c:v>258750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A0-4EC3-9411-63035042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419449520"/>
        <c:axId val="419448864"/>
        <c:axId val="0"/>
      </c:bar3DChart>
      <c:catAx>
        <c:axId val="4194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419448864"/>
        <c:crosses val="autoZero"/>
        <c:auto val="1"/>
        <c:lblAlgn val="ctr"/>
        <c:lblOffset val="100"/>
        <c:noMultiLvlLbl val="0"/>
      </c:catAx>
      <c:valAx>
        <c:axId val="41944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4194495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Indice de Voluen de Producciòn de RubrosBásicos</a:t>
            </a:r>
            <a:br>
              <a:rPr lang="en-US" sz="1200" b="1"/>
            </a:br>
            <a:r>
              <a:rPr lang="en-US" sz="1200" b="1"/>
              <a:t>2007-2018 Base 2008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V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'Grupos Básicos'!$G$4</c:f>
              <c:strCache>
                <c:ptCount val="1"/>
                <c:pt idx="0">
                  <c:v>Indice Base 2008</c:v>
                </c:pt>
              </c:strCache>
            </c:strRef>
          </c:tx>
          <c:spPr>
            <a:ln w="444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996036314743235E-2"/>
                  <c:y val="-3.75272712945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21-407E-9582-B396357E5F61}"/>
                </c:ext>
              </c:extLst>
            </c:dLbl>
            <c:dLbl>
              <c:idx val="5"/>
              <c:layout>
                <c:manualLayout>
                  <c:x val="-2.7269123922493848E-2"/>
                  <c:y val="2.710302926831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1-407E-9582-B396357E5F61}"/>
                </c:ext>
              </c:extLst>
            </c:dLbl>
            <c:dLbl>
              <c:idx val="7"/>
              <c:layout>
                <c:manualLayout>
                  <c:x val="-4.0903685883740777E-2"/>
                  <c:y val="-4.5866664915612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1-407E-9582-B396357E5F6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1-407E-9582-B396357E5F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'Grupos Básicos'!$A$5:$A$16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'Grupos Básicos'!$G$5:$G$16</c:f>
              <c:numCache>
                <c:formatCode>0%</c:formatCode>
                <c:ptCount val="12"/>
                <c:pt idx="0">
                  <c:v>0.98161686437898821</c:v>
                </c:pt>
                <c:pt idx="1">
                  <c:v>1</c:v>
                </c:pt>
                <c:pt idx="2">
                  <c:v>0.83147527928918663</c:v>
                </c:pt>
                <c:pt idx="3">
                  <c:v>0.74848212685920401</c:v>
                </c:pt>
                <c:pt idx="4">
                  <c:v>0.67185860236140627</c:v>
                </c:pt>
                <c:pt idx="5">
                  <c:v>0.67474996215260441</c:v>
                </c:pt>
                <c:pt idx="6">
                  <c:v>0.84683006376377623</c:v>
                </c:pt>
                <c:pt idx="7">
                  <c:v>0.86000478268327396</c:v>
                </c:pt>
                <c:pt idx="8">
                  <c:v>0.63488144855875961</c:v>
                </c:pt>
                <c:pt idx="9">
                  <c:v>0.56850439715580392</c:v>
                </c:pt>
                <c:pt idx="10">
                  <c:v>0.46495801649736423</c:v>
                </c:pt>
                <c:pt idx="11">
                  <c:v>0.37609520934056467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B21-407E-9582-B396357E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284901448"/>
        <c:axId val="284898496"/>
      </c:lineChart>
      <c:catAx>
        <c:axId val="28490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284898496"/>
        <c:crosses val="autoZero"/>
        <c:auto val="1"/>
        <c:lblAlgn val="ctr"/>
        <c:lblOffset val="100"/>
        <c:noMultiLvlLbl val="0"/>
      </c:catAx>
      <c:valAx>
        <c:axId val="284898496"/>
        <c:scaling>
          <c:orientation val="minMax"/>
          <c:max val="1.100000000000000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284901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200" b="1">
                <a:solidFill>
                  <a:sysClr val="windowText" lastClr="000000"/>
                </a:solidFill>
              </a:rPr>
              <a:t>Indices Producción de Rubros Básicos 2005 2019. Base 2008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title>
    <c:autoTitleDeleted val="0"/>
    <c:plotArea>
      <c:layout>
        <c:manualLayout>
          <c:layoutTarget val="inner"/>
          <c:xMode val="edge"/>
          <c:yMode val="edge"/>
          <c:x val="0.10301461086942422"/>
          <c:y val="0.13334233524241745"/>
          <c:w val="0.85954685681239218"/>
          <c:h val="0.70531514608003665"/>
        </c:manualLayout>
      </c:layout>
      <c:lineChart>
        <c:grouping val="standard"/>
        <c:varyColors val="0"/>
        <c:ser>
          <c:idx val="0"/>
          <c:order val="0"/>
          <c:tx>
            <c:v>Maíz</c:v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64-4291-9AA1-385697F5EC73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64-4291-9AA1-385697F5EC73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64-4291-9AA1-385697F5EC73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64-4291-9AA1-385697F5E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'Rubros Básicos'!$A$24:$A$38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'Rubros Básicos'!$C$24:$C$38</c:f>
              <c:numCache>
                <c:formatCode>0.0%</c:formatCode>
                <c:ptCount val="15"/>
                <c:pt idx="0">
                  <c:v>0.81818181818181823</c:v>
                </c:pt>
                <c:pt idx="1">
                  <c:v>0.88636363636363635</c:v>
                </c:pt>
                <c:pt idx="2">
                  <c:v>0.99409090909090914</c:v>
                </c:pt>
                <c:pt idx="3">
                  <c:v>1</c:v>
                </c:pt>
                <c:pt idx="4">
                  <c:v>0.74272727272727268</c:v>
                </c:pt>
                <c:pt idx="5">
                  <c:v>0.77272727272727271</c:v>
                </c:pt>
                <c:pt idx="6">
                  <c:v>0.59341363636363631</c:v>
                </c:pt>
                <c:pt idx="7">
                  <c:v>0.59741590909090914</c:v>
                </c:pt>
                <c:pt idx="8">
                  <c:v>0.78409090909090906</c:v>
                </c:pt>
                <c:pt idx="9">
                  <c:v>0.76154045454545449</c:v>
                </c:pt>
                <c:pt idx="10">
                  <c:v>0.5655681818181818</c:v>
                </c:pt>
                <c:pt idx="11">
                  <c:v>0.62214090909090913</c:v>
                </c:pt>
                <c:pt idx="12">
                  <c:v>0.47727272727272729</c:v>
                </c:pt>
                <c:pt idx="13">
                  <c:v>0.3277272727272727</c:v>
                </c:pt>
                <c:pt idx="14">
                  <c:v>0.15752757575757576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064-4291-9AA1-385697F5EC73}"/>
            </c:ext>
          </c:extLst>
        </c:ser>
        <c:ser>
          <c:idx val="1"/>
          <c:order val="1"/>
          <c:tx>
            <c:v>Arroz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64-4291-9AA1-385697F5EC73}"/>
                </c:ext>
              </c:extLst>
            </c:dLbl>
            <c:dLbl>
              <c:idx val="5"/>
              <c:layout>
                <c:manualLayout>
                  <c:x val="-2.5590692535064928E-2"/>
                  <c:y val="5.0331428778480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64-4291-9AA1-385697F5EC73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64-4291-9AA1-385697F5EC73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64-4291-9AA1-385697F5E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'Rubros Básicos'!$A$24:$A$38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'Rubros Básicos'!$G$24:$G$38</c:f>
              <c:numCache>
                <c:formatCode>0.0%</c:formatCode>
                <c:ptCount val="15"/>
                <c:pt idx="0">
                  <c:v>0.72139463277820359</c:v>
                </c:pt>
                <c:pt idx="1">
                  <c:v>0.6709571632638841</c:v>
                </c:pt>
                <c:pt idx="2">
                  <c:v>0.92187608877430149</c:v>
                </c:pt>
                <c:pt idx="3">
                  <c:v>1</c:v>
                </c:pt>
                <c:pt idx="4">
                  <c:v>0.92763570482893176</c:v>
                </c:pt>
                <c:pt idx="5">
                  <c:v>0.64237683785102084</c:v>
                </c:pt>
                <c:pt idx="6">
                  <c:v>0.70225942443035327</c:v>
                </c:pt>
                <c:pt idx="7">
                  <c:v>0.75695073514040834</c:v>
                </c:pt>
                <c:pt idx="8">
                  <c:v>1.0669988154135601</c:v>
                </c:pt>
                <c:pt idx="9">
                  <c:v>1.2520904466587695</c:v>
                </c:pt>
                <c:pt idx="10">
                  <c:v>0.8710194411539266</c:v>
                </c:pt>
                <c:pt idx="11">
                  <c:v>0.54574811859800709</c:v>
                </c:pt>
                <c:pt idx="12">
                  <c:v>0.44095359208417534</c:v>
                </c:pt>
                <c:pt idx="13">
                  <c:v>0.45510765800292663</c:v>
                </c:pt>
                <c:pt idx="14">
                  <c:v>0.28090376977214132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064-4291-9AA1-385697F5EC73}"/>
            </c:ext>
          </c:extLst>
        </c:ser>
        <c:ser>
          <c:idx val="3"/>
          <c:order val="2"/>
          <c:tx>
            <c:v>Caña de Azúcar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64-4291-9AA1-385697F5EC73}"/>
                </c:ext>
              </c:extLst>
            </c:dLbl>
            <c:dLbl>
              <c:idx val="8"/>
              <c:layout>
                <c:manualLayout>
                  <c:x val="-9.3057063763872464E-3"/>
                  <c:y val="-2.516571438924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64-4291-9AA1-385697F5EC73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64-4291-9AA1-385697F5E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'Rubros Básicos'!$J$24:$J$38</c:f>
              <c:numCache>
                <c:formatCode>0.0%</c:formatCode>
                <c:ptCount val="15"/>
                <c:pt idx="0">
                  <c:v>1.0014511479889578</c:v>
                </c:pt>
                <c:pt idx="1">
                  <c:v>1.0959804507516684</c:v>
                </c:pt>
                <c:pt idx="2">
                  <c:v>1.088849299431017</c:v>
                </c:pt>
                <c:pt idx="3">
                  <c:v>1</c:v>
                </c:pt>
                <c:pt idx="4">
                  <c:v>0.9354321153153965</c:v>
                </c:pt>
                <c:pt idx="5">
                  <c:v>0.69246273471399478</c:v>
                </c:pt>
                <c:pt idx="6">
                  <c:v>0.72330223077027922</c:v>
                </c:pt>
                <c:pt idx="7">
                  <c:v>0.7410566108342751</c:v>
                </c:pt>
                <c:pt idx="8">
                  <c:v>0.79086533385756252</c:v>
                </c:pt>
                <c:pt idx="9">
                  <c:v>0.72576642622833865</c:v>
                </c:pt>
                <c:pt idx="10">
                  <c:v>0.57097804441329392</c:v>
                </c:pt>
                <c:pt idx="11">
                  <c:v>0.38562277818699964</c:v>
                </c:pt>
                <c:pt idx="12">
                  <c:v>0.44949335411259311</c:v>
                </c:pt>
                <c:pt idx="13">
                  <c:v>0.41912218153741793</c:v>
                </c:pt>
                <c:pt idx="14">
                  <c:v>0.34727266470243201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064-4291-9AA1-385697F5E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910320"/>
        <c:axId val="399910976"/>
      </c:lineChart>
      <c:catAx>
        <c:axId val="39991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399910976"/>
        <c:crosses val="autoZero"/>
        <c:auto val="1"/>
        <c:lblAlgn val="ctr"/>
        <c:lblOffset val="100"/>
        <c:noMultiLvlLbl val="0"/>
      </c:catAx>
      <c:valAx>
        <c:axId val="399910976"/>
        <c:scaling>
          <c:orientation val="minMax"/>
          <c:max val="1.3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39991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280568512713645"/>
          <c:y val="0.64643671601298103"/>
          <c:w val="0.56806721211295219"/>
          <c:h val="0.22113699207152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19051</xdr:colOff>
      <xdr:row>2</xdr:row>
      <xdr:rowOff>7655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5B916-B21E-45F5-BC2F-FC0D45AD5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200650" cy="1026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4</xdr:row>
      <xdr:rowOff>147637</xdr:rowOff>
    </xdr:from>
    <xdr:to>
      <xdr:col>14</xdr:col>
      <xdr:colOff>114300</xdr:colOff>
      <xdr:row>28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CF80A8-BBD7-40BB-90DE-AF2E297066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</xdr:row>
      <xdr:rowOff>19050</xdr:rowOff>
    </xdr:from>
    <xdr:to>
      <xdr:col>13</xdr:col>
      <xdr:colOff>381000</xdr:colOff>
      <xdr:row>28</xdr:row>
      <xdr:rowOff>52388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BA013A-6B70-41C0-8114-1C9246B11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4</xdr:row>
      <xdr:rowOff>19050</xdr:rowOff>
    </xdr:from>
    <xdr:to>
      <xdr:col>13</xdr:col>
      <xdr:colOff>371475</xdr:colOff>
      <xdr:row>28</xdr:row>
      <xdr:rowOff>52388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564851-1BD6-4D5C-8E36-EC19DCBC1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3</xdr:row>
      <xdr:rowOff>28575</xdr:rowOff>
    </xdr:from>
    <xdr:to>
      <xdr:col>12</xdr:col>
      <xdr:colOff>361950</xdr:colOff>
      <xdr:row>27</xdr:row>
      <xdr:rowOff>61913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C24258-6A58-44B1-B49D-BB9D46F5F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</xdr:row>
      <xdr:rowOff>42861</xdr:rowOff>
    </xdr:from>
    <xdr:to>
      <xdr:col>13</xdr:col>
      <xdr:colOff>314325</xdr:colOff>
      <xdr:row>22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A284AD-81E9-4B5F-A297-14E567E1C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23</xdr:row>
      <xdr:rowOff>23812</xdr:rowOff>
    </xdr:from>
    <xdr:to>
      <xdr:col>13</xdr:col>
      <xdr:colOff>323850</xdr:colOff>
      <xdr:row>37</xdr:row>
      <xdr:rowOff>100012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97237A1E-84D9-4340-8657-4E59758BF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65483</xdr:colOff>
      <xdr:row>27</xdr:row>
      <xdr:rowOff>27384</xdr:rowOff>
    </xdr:from>
    <xdr:to>
      <xdr:col>17</xdr:col>
      <xdr:colOff>23812</xdr:colOff>
      <xdr:row>45</xdr:row>
      <xdr:rowOff>130968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DE1228-B922-47FB-AB3F-7F4D3F8CC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5E0D-8FF6-4168-B6E1-9D3A3C802483}">
  <dimension ref="A2:B12"/>
  <sheetViews>
    <sheetView showGridLines="0" showRowColHeaders="0" zoomScale="160" zoomScaleNormal="160" workbookViewId="0">
      <selection activeCell="A9" sqref="A9"/>
    </sheetView>
  </sheetViews>
  <sheetFormatPr defaultColWidth="8.85546875" defaultRowHeight="15" x14ac:dyDescent="0.25"/>
  <cols>
    <col min="1" max="1" width="77.7109375" customWidth="1"/>
  </cols>
  <sheetData>
    <row r="2" spans="1:2" ht="65.25" customHeight="1" x14ac:dyDescent="0.25"/>
    <row r="3" spans="1:2" ht="18.75" x14ac:dyDescent="0.3">
      <c r="A3" s="52" t="s">
        <v>61</v>
      </c>
      <c r="B3" s="53"/>
    </row>
    <row r="4" spans="1:2" ht="24" customHeight="1" x14ac:dyDescent="0.25">
      <c r="A4" s="65" t="str">
        <f>Oleaginosas!A2</f>
        <v>Producción de Rubros Oleproteicos</v>
      </c>
    </row>
    <row r="5" spans="1:2" ht="24" customHeight="1" x14ac:dyDescent="0.25">
      <c r="A5" s="65" t="str">
        <f>Leguminosas!A2</f>
        <v>Producción de Leguminosas</v>
      </c>
    </row>
    <row r="6" spans="1:2" ht="24" customHeight="1" x14ac:dyDescent="0.25">
      <c r="A6" s="65" t="str">
        <f>Cereales!A2</f>
        <v>Producción de Cereales</v>
      </c>
    </row>
    <row r="7" spans="1:2" ht="24" customHeight="1" x14ac:dyDescent="0.25">
      <c r="A7" s="65" t="str">
        <f>Caña!A2</f>
        <v>Producción de Caña de Azúcar</v>
      </c>
    </row>
    <row r="8" spans="1:2" ht="24" customHeight="1" x14ac:dyDescent="0.25">
      <c r="A8" s="65" t="str">
        <f>'Grupos Básicos'!A2</f>
        <v>Producción de Grupos de Productos Básicos 2007 2018</v>
      </c>
    </row>
    <row r="9" spans="1:2" ht="21" customHeight="1" x14ac:dyDescent="0.25">
      <c r="A9" s="65" t="str">
        <f>'Rubros Básicos'!A2</f>
        <v>Volumenes de Producción de Rubros Básicos 2005 2019</v>
      </c>
    </row>
    <row r="12" spans="1:2" x14ac:dyDescent="0.25">
      <c r="A12" s="64"/>
    </row>
  </sheetData>
  <hyperlinks>
    <hyperlink ref="A4" location="Oleaginosas!A1" display="Oleaginosas!A1" xr:uid="{7EE1BABB-D7FD-4DAE-B9DC-E0B8D04B83E3}"/>
    <hyperlink ref="A5" location="Leguminosas!A1" display="Leguminosas!A1" xr:uid="{DA3821F5-D19C-4D20-B007-D4CABC703FB8}"/>
    <hyperlink ref="A6" location="Cereales!A1" display="Cereales!A1" xr:uid="{1C72AB7E-AB8C-4597-9189-D985163DF3EC}"/>
    <hyperlink ref="A7" location="Caña!A1" display="Caña!A1" xr:uid="{BD5E09F1-0915-4AA5-A46D-4270E0342345}"/>
    <hyperlink ref="A8" location="'Grupos Básicos'!A1" display="'Grupos Básicos'!A1" xr:uid="{F0F70C2A-53BC-4F0A-824B-50AF5F6872D9}"/>
    <hyperlink ref="A9" location="'Rubros Básicos'!A1" display="'Rubros Básicos'!A1" xr:uid="{2B9FF5F4-21CD-476B-A1FC-1E22C9BC7ABE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B44EC-E894-4B6B-8E1E-6A6A7171F953}">
  <dimension ref="A1:H57"/>
  <sheetViews>
    <sheetView zoomScale="80" zoomScaleNormal="80" workbookViewId="0">
      <selection activeCell="B29" sqref="B29"/>
    </sheetView>
  </sheetViews>
  <sheetFormatPr defaultColWidth="11.42578125" defaultRowHeight="15" x14ac:dyDescent="0.25"/>
  <cols>
    <col min="1" max="16384" width="11.42578125" style="2"/>
  </cols>
  <sheetData>
    <row r="1" spans="1:8" ht="18.75" x14ac:dyDescent="0.3">
      <c r="A1" s="54" t="s">
        <v>61</v>
      </c>
    </row>
    <row r="2" spans="1:8" ht="18.75" x14ac:dyDescent="0.3">
      <c r="A2" s="1" t="s">
        <v>65</v>
      </c>
      <c r="F2" s="66" t="s">
        <v>66</v>
      </c>
    </row>
    <row r="3" spans="1:8" x14ac:dyDescent="0.25">
      <c r="A3" s="2" t="s">
        <v>0</v>
      </c>
    </row>
    <row r="4" spans="1:8" x14ac:dyDescent="0.25">
      <c r="A4" s="67"/>
      <c r="B4" s="80" t="s">
        <v>4</v>
      </c>
      <c r="C4" s="80"/>
      <c r="D4" s="80" t="s">
        <v>5</v>
      </c>
      <c r="E4" s="80"/>
      <c r="F4" s="68" t="s">
        <v>6</v>
      </c>
      <c r="G4" s="80" t="s">
        <v>7</v>
      </c>
      <c r="H4" s="80"/>
    </row>
    <row r="5" spans="1:8" x14ac:dyDescent="0.25">
      <c r="A5" s="69" t="s">
        <v>1</v>
      </c>
      <c r="B5" s="70" t="s">
        <v>2</v>
      </c>
      <c r="C5" s="70" t="s">
        <v>3</v>
      </c>
      <c r="D5" s="69" t="s">
        <v>2</v>
      </c>
      <c r="E5" s="69" t="s">
        <v>3</v>
      </c>
      <c r="F5" s="69" t="s">
        <v>2</v>
      </c>
      <c r="G5" s="69" t="s">
        <v>2</v>
      </c>
      <c r="H5" s="69" t="s">
        <v>3</v>
      </c>
    </row>
    <row r="6" spans="1:8" x14ac:dyDescent="0.25">
      <c r="A6" s="3">
        <v>1995</v>
      </c>
      <c r="B6" s="14">
        <v>13298</v>
      </c>
      <c r="C6" s="13"/>
      <c r="D6" s="8">
        <v>17249</v>
      </c>
      <c r="E6" s="10"/>
      <c r="F6" s="8">
        <v>2716</v>
      </c>
      <c r="G6" s="6">
        <f>B6+D6+F6</f>
        <v>33263</v>
      </c>
    </row>
    <row r="7" spans="1:8" x14ac:dyDescent="0.25">
      <c r="A7" s="3">
        <v>1996</v>
      </c>
      <c r="B7" s="14">
        <v>11256</v>
      </c>
      <c r="C7" s="13"/>
      <c r="D7" s="8">
        <v>26149</v>
      </c>
      <c r="E7" s="10"/>
      <c r="F7" s="8">
        <v>6345</v>
      </c>
      <c r="G7" s="6">
        <f t="shared" ref="G7:G29" si="0">B7+D7+F7</f>
        <v>43750</v>
      </c>
    </row>
    <row r="8" spans="1:8" x14ac:dyDescent="0.25">
      <c r="A8" s="3">
        <v>1997</v>
      </c>
      <c r="B8" s="15">
        <v>8570</v>
      </c>
      <c r="C8" s="15"/>
      <c r="D8" s="11">
        <v>28054</v>
      </c>
      <c r="E8" s="11"/>
      <c r="F8" s="11">
        <v>6518</v>
      </c>
      <c r="G8" s="6">
        <f t="shared" si="0"/>
        <v>43142</v>
      </c>
    </row>
    <row r="9" spans="1:8" x14ac:dyDescent="0.25">
      <c r="A9" s="3">
        <v>1998</v>
      </c>
      <c r="B9" s="15">
        <v>5611</v>
      </c>
      <c r="C9" s="15"/>
      <c r="D9" s="11">
        <v>27306</v>
      </c>
      <c r="E9" s="11"/>
      <c r="F9" s="11">
        <v>5680</v>
      </c>
      <c r="G9" s="6">
        <f t="shared" si="0"/>
        <v>38597</v>
      </c>
    </row>
    <row r="10" spans="1:8" x14ac:dyDescent="0.25">
      <c r="A10" s="3">
        <v>1999</v>
      </c>
      <c r="B10" s="15">
        <v>5017</v>
      </c>
      <c r="C10" s="15"/>
      <c r="D10" s="11">
        <v>31262</v>
      </c>
      <c r="E10" s="11"/>
      <c r="F10" s="11">
        <v>5207</v>
      </c>
      <c r="G10" s="6">
        <f t="shared" si="0"/>
        <v>41486</v>
      </c>
    </row>
    <row r="11" spans="1:8" x14ac:dyDescent="0.25">
      <c r="A11" s="3">
        <v>2000</v>
      </c>
      <c r="B11" s="15">
        <v>3523</v>
      </c>
      <c r="C11" s="15"/>
      <c r="D11" s="11">
        <v>32605</v>
      </c>
      <c r="E11" s="11"/>
      <c r="F11" s="11">
        <v>4495</v>
      </c>
      <c r="G11" s="6">
        <f t="shared" si="0"/>
        <v>40623</v>
      </c>
    </row>
    <row r="12" spans="1:8" x14ac:dyDescent="0.25">
      <c r="A12" s="3">
        <v>2001</v>
      </c>
      <c r="B12" s="15">
        <v>2818</v>
      </c>
      <c r="C12" s="15"/>
      <c r="D12" s="11">
        <v>26910</v>
      </c>
      <c r="E12" s="11"/>
      <c r="F12" s="11">
        <v>4437</v>
      </c>
      <c r="G12" s="6">
        <f t="shared" si="0"/>
        <v>34165</v>
      </c>
    </row>
    <row r="13" spans="1:8" x14ac:dyDescent="0.25">
      <c r="A13" s="3">
        <v>2002</v>
      </c>
      <c r="B13" s="15">
        <v>1970</v>
      </c>
      <c r="C13" s="15"/>
      <c r="D13" s="11">
        <v>4403</v>
      </c>
      <c r="E13" s="11"/>
      <c r="F13" s="11">
        <v>4384</v>
      </c>
      <c r="G13" s="6">
        <f t="shared" si="0"/>
        <v>10757</v>
      </c>
    </row>
    <row r="14" spans="1:8" x14ac:dyDescent="0.25">
      <c r="A14" s="3">
        <v>2003</v>
      </c>
      <c r="B14" s="15">
        <v>1242</v>
      </c>
      <c r="C14" s="15"/>
      <c r="D14" s="11">
        <v>5502</v>
      </c>
      <c r="E14" s="11"/>
      <c r="F14" s="11">
        <v>3799</v>
      </c>
      <c r="G14" s="6">
        <f t="shared" si="0"/>
        <v>10543</v>
      </c>
    </row>
    <row r="15" spans="1:8" x14ac:dyDescent="0.25">
      <c r="A15" s="3">
        <v>2004</v>
      </c>
      <c r="B15" s="15">
        <v>970</v>
      </c>
      <c r="C15" s="15"/>
      <c r="D15" s="11">
        <v>20145</v>
      </c>
      <c r="E15" s="11"/>
      <c r="F15" s="11">
        <v>2900</v>
      </c>
      <c r="G15" s="6">
        <f t="shared" si="0"/>
        <v>24015</v>
      </c>
    </row>
    <row r="16" spans="1:8" x14ac:dyDescent="0.25">
      <c r="A16" s="3">
        <v>2005</v>
      </c>
      <c r="B16" s="15">
        <v>439</v>
      </c>
      <c r="C16" s="15"/>
      <c r="D16" s="11">
        <v>49218</v>
      </c>
      <c r="E16" s="11"/>
      <c r="F16" s="11">
        <v>3491</v>
      </c>
      <c r="G16" s="6">
        <f t="shared" si="0"/>
        <v>53148</v>
      </c>
    </row>
    <row r="17" spans="1:8" x14ac:dyDescent="0.25">
      <c r="A17" s="3">
        <v>2006</v>
      </c>
      <c r="B17" s="15">
        <v>5230</v>
      </c>
      <c r="C17" s="22"/>
      <c r="D17" s="11">
        <v>25874</v>
      </c>
      <c r="E17" s="21"/>
      <c r="F17" s="11">
        <v>23871</v>
      </c>
      <c r="G17" s="6">
        <f t="shared" si="0"/>
        <v>54975</v>
      </c>
    </row>
    <row r="18" spans="1:8" x14ac:dyDescent="0.25">
      <c r="A18" s="3">
        <v>2007</v>
      </c>
      <c r="B18" s="15">
        <v>15514</v>
      </c>
      <c r="C18" s="22">
        <v>5163</v>
      </c>
      <c r="D18" s="11">
        <v>17020</v>
      </c>
      <c r="E18" s="22">
        <v>28000</v>
      </c>
      <c r="F18" s="11">
        <v>42799</v>
      </c>
      <c r="G18" s="6">
        <f t="shared" si="0"/>
        <v>75333</v>
      </c>
      <c r="H18" s="6">
        <f>C18+E18+F18</f>
        <v>75962</v>
      </c>
    </row>
    <row r="19" spans="1:8" x14ac:dyDescent="0.25">
      <c r="A19" s="3">
        <v>2008</v>
      </c>
      <c r="B19" s="15">
        <v>36552</v>
      </c>
      <c r="C19" s="22">
        <v>12000</v>
      </c>
      <c r="D19" s="11">
        <v>18891</v>
      </c>
      <c r="E19" s="21">
        <v>18000</v>
      </c>
      <c r="F19" s="11">
        <v>50952</v>
      </c>
      <c r="G19" s="6">
        <f t="shared" si="0"/>
        <v>106395</v>
      </c>
      <c r="H19" s="6">
        <f t="shared" ref="H19:H29" si="1">C19+E19+F19</f>
        <v>80952</v>
      </c>
    </row>
    <row r="20" spans="1:8" x14ac:dyDescent="0.25">
      <c r="A20" s="3">
        <v>2009</v>
      </c>
      <c r="B20" s="15">
        <v>34549</v>
      </c>
      <c r="C20" s="22">
        <v>27000</v>
      </c>
      <c r="D20" s="11">
        <v>14839</v>
      </c>
      <c r="E20" s="21">
        <v>25000</v>
      </c>
      <c r="F20" s="11">
        <v>54420</v>
      </c>
      <c r="G20" s="6">
        <f t="shared" si="0"/>
        <v>103808</v>
      </c>
      <c r="H20" s="6">
        <f t="shared" si="1"/>
        <v>106420</v>
      </c>
    </row>
    <row r="21" spans="1:8" x14ac:dyDescent="0.25">
      <c r="A21" s="3">
        <v>2010</v>
      </c>
      <c r="B21" s="15">
        <v>55213</v>
      </c>
      <c r="C21" s="22">
        <v>35597</v>
      </c>
      <c r="D21" s="11">
        <v>15380</v>
      </c>
      <c r="E21" s="21">
        <v>22310</v>
      </c>
      <c r="F21" s="11">
        <v>65702</v>
      </c>
      <c r="G21" s="6">
        <f t="shared" si="0"/>
        <v>136295</v>
      </c>
      <c r="H21" s="6">
        <f t="shared" si="1"/>
        <v>123609</v>
      </c>
    </row>
    <row r="22" spans="1:8" x14ac:dyDescent="0.25">
      <c r="A22" s="3">
        <v>2011</v>
      </c>
      <c r="B22" s="15">
        <v>67870</v>
      </c>
      <c r="C22" s="22">
        <v>54140</v>
      </c>
      <c r="D22" s="11">
        <v>20431</v>
      </c>
      <c r="E22" s="21">
        <v>24263</v>
      </c>
      <c r="F22" s="11">
        <v>49777</v>
      </c>
      <c r="G22" s="6">
        <f t="shared" si="0"/>
        <v>138078</v>
      </c>
      <c r="H22" s="6">
        <f t="shared" si="1"/>
        <v>128180</v>
      </c>
    </row>
    <row r="23" spans="1:8" x14ac:dyDescent="0.25">
      <c r="A23" s="3">
        <v>2012</v>
      </c>
      <c r="B23" s="15">
        <v>63087</v>
      </c>
      <c r="C23" s="22">
        <v>55332</v>
      </c>
      <c r="D23" s="11">
        <v>27432</v>
      </c>
      <c r="E23" s="21">
        <v>13061</v>
      </c>
      <c r="F23" s="11">
        <v>41833</v>
      </c>
      <c r="G23" s="6">
        <f t="shared" si="0"/>
        <v>132352</v>
      </c>
      <c r="H23" s="6">
        <f t="shared" si="1"/>
        <v>110226</v>
      </c>
    </row>
    <row r="24" spans="1:8" x14ac:dyDescent="0.25">
      <c r="A24" s="3">
        <v>2013</v>
      </c>
      <c r="B24" s="15">
        <v>58389</v>
      </c>
      <c r="C24" s="22">
        <v>56757</v>
      </c>
      <c r="D24" s="11">
        <v>12338</v>
      </c>
      <c r="E24" s="21">
        <v>12131</v>
      </c>
      <c r="F24" s="11">
        <v>17678</v>
      </c>
      <c r="G24" s="6">
        <f t="shared" si="0"/>
        <v>88405</v>
      </c>
      <c r="H24" s="6">
        <f t="shared" si="1"/>
        <v>86566</v>
      </c>
    </row>
    <row r="25" spans="1:8" x14ac:dyDescent="0.25">
      <c r="A25" s="3">
        <v>2014</v>
      </c>
      <c r="B25" s="15">
        <v>23329</v>
      </c>
      <c r="C25" s="22">
        <v>22687</v>
      </c>
      <c r="D25" s="11">
        <v>32443</v>
      </c>
      <c r="E25" s="21">
        <v>27100</v>
      </c>
      <c r="F25" s="11">
        <v>5556</v>
      </c>
      <c r="G25" s="6">
        <f t="shared" si="0"/>
        <v>61328</v>
      </c>
      <c r="H25" s="6">
        <f t="shared" si="1"/>
        <v>55343</v>
      </c>
    </row>
    <row r="26" spans="1:8" x14ac:dyDescent="0.25">
      <c r="A26" s="3">
        <v>2015</v>
      </c>
      <c r="B26" s="15">
        <v>9799</v>
      </c>
      <c r="C26" s="22">
        <v>7197</v>
      </c>
      <c r="D26" s="11">
        <v>46348</v>
      </c>
      <c r="E26" s="21">
        <v>38400</v>
      </c>
      <c r="F26" s="11">
        <v>5061</v>
      </c>
      <c r="G26" s="6">
        <f t="shared" si="0"/>
        <v>61208</v>
      </c>
      <c r="H26" s="6">
        <f t="shared" si="1"/>
        <v>50658</v>
      </c>
    </row>
    <row r="27" spans="1:8" x14ac:dyDescent="0.25">
      <c r="A27" s="3">
        <v>2016</v>
      </c>
      <c r="B27" s="15">
        <v>14361</v>
      </c>
      <c r="C27" s="22">
        <v>15185</v>
      </c>
      <c r="D27" s="11">
        <v>18671</v>
      </c>
      <c r="E27" s="21">
        <v>43368</v>
      </c>
      <c r="F27" s="11">
        <v>8000</v>
      </c>
      <c r="G27" s="6">
        <f t="shared" si="0"/>
        <v>41032</v>
      </c>
      <c r="H27" s="6">
        <f t="shared" si="1"/>
        <v>66553</v>
      </c>
    </row>
    <row r="28" spans="1:8" x14ac:dyDescent="0.25">
      <c r="A28" s="3">
        <v>2017</v>
      </c>
      <c r="B28" s="15">
        <v>20852</v>
      </c>
      <c r="C28" s="12">
        <v>4900</v>
      </c>
      <c r="D28" s="11">
        <v>12038</v>
      </c>
      <c r="E28" s="9">
        <v>24965</v>
      </c>
      <c r="F28" s="11">
        <v>8000</v>
      </c>
      <c r="G28" s="6">
        <f t="shared" si="0"/>
        <v>40890</v>
      </c>
      <c r="H28" s="6">
        <f t="shared" si="1"/>
        <v>37865</v>
      </c>
    </row>
    <row r="29" spans="1:8" x14ac:dyDescent="0.25">
      <c r="A29" s="55">
        <v>2018</v>
      </c>
      <c r="B29" s="71">
        <v>15300</v>
      </c>
      <c r="C29" s="72">
        <v>3465</v>
      </c>
      <c r="D29" s="71">
        <v>8700</v>
      </c>
      <c r="E29" s="73">
        <v>13500</v>
      </c>
      <c r="F29" s="31">
        <v>8000</v>
      </c>
      <c r="G29" s="74">
        <f t="shared" si="0"/>
        <v>32000</v>
      </c>
      <c r="H29" s="74">
        <f t="shared" si="1"/>
        <v>24965</v>
      </c>
    </row>
    <row r="30" spans="1:8" x14ac:dyDescent="0.25">
      <c r="D30" s="32">
        <f>B29+D29</f>
        <v>24000</v>
      </c>
    </row>
    <row r="31" spans="1:8" x14ac:dyDescent="0.25">
      <c r="A31" s="2" t="s">
        <v>67</v>
      </c>
    </row>
    <row r="32" spans="1:8" x14ac:dyDescent="0.25">
      <c r="A32" s="67"/>
      <c r="B32" s="80" t="s">
        <v>4</v>
      </c>
      <c r="C32" s="80"/>
      <c r="D32" s="80" t="s">
        <v>5</v>
      </c>
      <c r="E32" s="80"/>
      <c r="F32" s="68" t="s">
        <v>6</v>
      </c>
      <c r="G32" s="80" t="s">
        <v>7</v>
      </c>
      <c r="H32" s="80"/>
    </row>
    <row r="33" spans="1:8" x14ac:dyDescent="0.25">
      <c r="A33" s="69" t="s">
        <v>1</v>
      </c>
      <c r="B33" s="70" t="s">
        <v>2</v>
      </c>
      <c r="C33" s="70" t="s">
        <v>3</v>
      </c>
      <c r="D33" s="69" t="s">
        <v>2</v>
      </c>
      <c r="E33" s="69" t="s">
        <v>3</v>
      </c>
      <c r="F33" s="69" t="s">
        <v>2</v>
      </c>
      <c r="G33" s="69" t="s">
        <v>2</v>
      </c>
      <c r="H33" s="69" t="s">
        <v>3</v>
      </c>
    </row>
    <row r="34" spans="1:8" x14ac:dyDescent="0.25">
      <c r="A34" s="3">
        <v>1995</v>
      </c>
      <c r="B34" s="7">
        <f>B6/B$19</f>
        <v>0.36381046180783544</v>
      </c>
      <c r="C34" s="7">
        <f t="shared" ref="C34:F34" si="2">C6/C$19</f>
        <v>0</v>
      </c>
      <c r="D34" s="7">
        <f t="shared" si="2"/>
        <v>0.91308030278968821</v>
      </c>
      <c r="E34" s="7"/>
      <c r="F34" s="7">
        <f t="shared" si="2"/>
        <v>5.3305071439786467E-2</v>
      </c>
      <c r="G34" s="7">
        <f t="shared" ref="G34" si="3">G6/G$19</f>
        <v>0.31263687203346024</v>
      </c>
      <c r="H34" s="7"/>
    </row>
    <row r="35" spans="1:8" x14ac:dyDescent="0.25">
      <c r="A35" s="3">
        <v>1996</v>
      </c>
      <c r="B35" s="7">
        <f t="shared" ref="B35:F50" si="4">B7/B$19</f>
        <v>0.30794484569927771</v>
      </c>
      <c r="C35" s="7">
        <f t="shared" si="4"/>
        <v>0</v>
      </c>
      <c r="D35" s="7">
        <f t="shared" si="4"/>
        <v>1.3842041183632419</v>
      </c>
      <c r="E35" s="7"/>
      <c r="F35" s="7">
        <f t="shared" si="4"/>
        <v>0.12452896844088554</v>
      </c>
      <c r="G35" s="7">
        <f t="shared" ref="G35" si="5">G7/G$19</f>
        <v>0.4112035340006579</v>
      </c>
      <c r="H35" s="7"/>
    </row>
    <row r="36" spans="1:8" x14ac:dyDescent="0.25">
      <c r="A36" s="3">
        <v>1997</v>
      </c>
      <c r="B36" s="7">
        <f t="shared" si="4"/>
        <v>0.23446049463777632</v>
      </c>
      <c r="C36" s="7">
        <f t="shared" si="4"/>
        <v>0</v>
      </c>
      <c r="D36" s="7">
        <f t="shared" si="4"/>
        <v>1.485045789000053</v>
      </c>
      <c r="E36" s="7"/>
      <c r="F36" s="7">
        <f t="shared" si="4"/>
        <v>0.12792432092950229</v>
      </c>
      <c r="G36" s="7">
        <f t="shared" ref="G36" si="6">G8/G$19</f>
        <v>0.4054889797452888</v>
      </c>
      <c r="H36" s="7"/>
    </row>
    <row r="37" spans="1:8" x14ac:dyDescent="0.25">
      <c r="A37" s="3">
        <v>1998</v>
      </c>
      <c r="B37" s="7">
        <f t="shared" si="4"/>
        <v>0.1535073320201357</v>
      </c>
      <c r="C37" s="7">
        <f t="shared" si="4"/>
        <v>0</v>
      </c>
      <c r="D37" s="7">
        <f t="shared" si="4"/>
        <v>1.4454502143878036</v>
      </c>
      <c r="E37" s="7"/>
      <c r="F37" s="7">
        <f t="shared" si="4"/>
        <v>0.11147746899042235</v>
      </c>
      <c r="G37" s="7">
        <f t="shared" ref="G37" si="7">G9/G$19</f>
        <v>0.36277080689882041</v>
      </c>
      <c r="H37" s="7"/>
    </row>
    <row r="38" spans="1:8" x14ac:dyDescent="0.25">
      <c r="A38" s="3">
        <v>1999</v>
      </c>
      <c r="B38" s="7">
        <f t="shared" si="4"/>
        <v>0.13725651127161304</v>
      </c>
      <c r="C38" s="7">
        <f t="shared" si="4"/>
        <v>0</v>
      </c>
      <c r="D38" s="7">
        <f t="shared" si="4"/>
        <v>1.6548621036472395</v>
      </c>
      <c r="E38" s="7"/>
      <c r="F38" s="7">
        <f t="shared" si="4"/>
        <v>0.10219422201287487</v>
      </c>
      <c r="G38" s="7">
        <f t="shared" ref="G38" si="8">G10/G$19</f>
        <v>0.3899243385497439</v>
      </c>
      <c r="H38" s="7"/>
    </row>
    <row r="39" spans="1:8" x14ac:dyDescent="0.25">
      <c r="A39" s="3">
        <v>2000</v>
      </c>
      <c r="B39" s="7">
        <f t="shared" si="4"/>
        <v>9.6383234843510621E-2</v>
      </c>
      <c r="C39" s="7">
        <f t="shared" si="4"/>
        <v>0</v>
      </c>
      <c r="D39" s="7">
        <f t="shared" si="4"/>
        <v>1.7259541580646869</v>
      </c>
      <c r="E39" s="7"/>
      <c r="F39" s="7">
        <f t="shared" si="4"/>
        <v>8.8220285759145867E-2</v>
      </c>
      <c r="G39" s="7">
        <f t="shared" ref="G39" si="9">G11/G$19</f>
        <v>0.38181305512477093</v>
      </c>
      <c r="H39" s="7"/>
    </row>
    <row r="40" spans="1:8" x14ac:dyDescent="0.25">
      <c r="A40" s="3">
        <v>2001</v>
      </c>
      <c r="B40" s="7">
        <f t="shared" si="4"/>
        <v>7.7095644561173127E-2</v>
      </c>
      <c r="C40" s="7">
        <f t="shared" si="4"/>
        <v>0</v>
      </c>
      <c r="D40" s="7">
        <f t="shared" si="4"/>
        <v>1.4244878513577894</v>
      </c>
      <c r="E40" s="7"/>
      <c r="F40" s="7">
        <f t="shared" si="4"/>
        <v>8.7081959491285915E-2</v>
      </c>
      <c r="G40" s="7">
        <f t="shared" ref="G40" si="10">G12/G$19</f>
        <v>0.32111471403731379</v>
      </c>
      <c r="H40" s="7"/>
    </row>
    <row r="41" spans="1:8" x14ac:dyDescent="0.25">
      <c r="A41" s="3">
        <v>2002</v>
      </c>
      <c r="B41" s="7">
        <f t="shared" si="4"/>
        <v>5.3895819654191289E-2</v>
      </c>
      <c r="C41" s="7">
        <f t="shared" si="4"/>
        <v>0</v>
      </c>
      <c r="D41" s="7">
        <f t="shared" si="4"/>
        <v>0.233073950558467</v>
      </c>
      <c r="E41" s="7"/>
      <c r="F41" s="7">
        <f t="shared" si="4"/>
        <v>8.604176479824148E-2</v>
      </c>
      <c r="G41" s="7">
        <f t="shared" ref="G41" si="11">G13/G$19</f>
        <v>0.10110437520560177</v>
      </c>
      <c r="H41" s="7"/>
    </row>
    <row r="42" spans="1:8" x14ac:dyDescent="0.25">
      <c r="A42" s="3">
        <v>2003</v>
      </c>
      <c r="B42" s="7">
        <f t="shared" si="4"/>
        <v>3.3978988837820093E-2</v>
      </c>
      <c r="C42" s="7">
        <f t="shared" si="4"/>
        <v>0</v>
      </c>
      <c r="D42" s="7">
        <f t="shared" si="4"/>
        <v>0.29124980149277435</v>
      </c>
      <c r="E42" s="7"/>
      <c r="F42" s="7">
        <f t="shared" si="4"/>
        <v>7.4560370544826504E-2</v>
      </c>
      <c r="G42" s="7">
        <f t="shared" ref="G42" si="12">G14/G$19</f>
        <v>9.9093002490718549E-2</v>
      </c>
      <c r="H42" s="7"/>
    </row>
    <row r="43" spans="1:8" x14ac:dyDescent="0.25">
      <c r="A43" s="3">
        <v>2004</v>
      </c>
      <c r="B43" s="7">
        <f t="shared" si="4"/>
        <v>2.6537535565769314E-2</v>
      </c>
      <c r="C43" s="7">
        <f t="shared" si="4"/>
        <v>0</v>
      </c>
      <c r="D43" s="7">
        <f t="shared" si="4"/>
        <v>1.0663808162617119</v>
      </c>
      <c r="E43" s="7"/>
      <c r="F43" s="7">
        <f t="shared" si="4"/>
        <v>5.6916313392997332E-2</v>
      </c>
      <c r="G43" s="7">
        <f t="shared" ref="G43" si="13">G15/G$19</f>
        <v>0.22571549414916114</v>
      </c>
      <c r="H43" s="7"/>
    </row>
    <row r="44" spans="1:8" x14ac:dyDescent="0.25">
      <c r="A44" s="3">
        <v>2005</v>
      </c>
      <c r="B44" s="7">
        <f t="shared" si="4"/>
        <v>1.2010286714817247E-2</v>
      </c>
      <c r="C44" s="7">
        <f t="shared" si="4"/>
        <v>0</v>
      </c>
      <c r="D44" s="7">
        <f t="shared" si="4"/>
        <v>2.6053676353819277</v>
      </c>
      <c r="E44" s="7"/>
      <c r="F44" s="7">
        <f t="shared" si="4"/>
        <v>6.8515465536190923E-2</v>
      </c>
      <c r="G44" s="7">
        <f t="shared" ref="G44" si="14">G16/G$19</f>
        <v>0.49953475257295926</v>
      </c>
      <c r="H44" s="7"/>
    </row>
    <row r="45" spans="1:8" x14ac:dyDescent="0.25">
      <c r="A45" s="3">
        <v>2006</v>
      </c>
      <c r="B45" s="7">
        <f t="shared" si="4"/>
        <v>0.14308382578244694</v>
      </c>
      <c r="C45" s="7">
        <f t="shared" si="4"/>
        <v>0</v>
      </c>
      <c r="D45" s="7">
        <f t="shared" si="4"/>
        <v>1.3696469218146208</v>
      </c>
      <c r="E45" s="7"/>
      <c r="F45" s="7">
        <f t="shared" si="4"/>
        <v>0.46849976448422043</v>
      </c>
      <c r="G45" s="7">
        <f t="shared" ref="G45" si="15">G17/G$19</f>
        <v>0.51670661215282676</v>
      </c>
      <c r="H45" s="7"/>
    </row>
    <row r="46" spans="1:8" x14ac:dyDescent="0.25">
      <c r="A46" s="3">
        <v>2007</v>
      </c>
      <c r="B46" s="7">
        <f t="shared" si="4"/>
        <v>0.42443641934777848</v>
      </c>
      <c r="C46" s="7">
        <f t="shared" si="4"/>
        <v>0.43025000000000002</v>
      </c>
      <c r="D46" s="7">
        <f t="shared" si="4"/>
        <v>0.90095812820920018</v>
      </c>
      <c r="E46" s="7">
        <f t="shared" si="4"/>
        <v>1.5555555555555556</v>
      </c>
      <c r="F46" s="7">
        <f t="shared" si="4"/>
        <v>0.83998665410582507</v>
      </c>
      <c r="G46" s="7">
        <f t="shared" ref="G46:H46" si="16">G18/G$19</f>
        <v>0.70805019032849292</v>
      </c>
      <c r="H46" s="7">
        <f t="shared" si="16"/>
        <v>0.93835853345192211</v>
      </c>
    </row>
    <row r="47" spans="1:8" x14ac:dyDescent="0.25">
      <c r="A47" s="3">
        <v>2008</v>
      </c>
      <c r="B47" s="7">
        <f t="shared" si="4"/>
        <v>1</v>
      </c>
      <c r="C47" s="7">
        <f t="shared" si="4"/>
        <v>1</v>
      </c>
      <c r="D47" s="7">
        <f t="shared" si="4"/>
        <v>1</v>
      </c>
      <c r="E47" s="7">
        <f t="shared" si="4"/>
        <v>1</v>
      </c>
      <c r="F47" s="7">
        <f t="shared" si="4"/>
        <v>1</v>
      </c>
      <c r="G47" s="7">
        <f t="shared" ref="G47:H47" si="17">G19/G$19</f>
        <v>1</v>
      </c>
      <c r="H47" s="7">
        <f t="shared" si="17"/>
        <v>1</v>
      </c>
    </row>
    <row r="48" spans="1:8" x14ac:dyDescent="0.25">
      <c r="A48" s="3">
        <v>2009</v>
      </c>
      <c r="B48" s="7">
        <f t="shared" si="4"/>
        <v>0.9452013569708908</v>
      </c>
      <c r="C48" s="7">
        <f t="shared" si="4"/>
        <v>2.25</v>
      </c>
      <c r="D48" s="7">
        <f t="shared" si="4"/>
        <v>0.78550632576359114</v>
      </c>
      <c r="E48" s="7">
        <f t="shared" si="4"/>
        <v>1.3888888888888888</v>
      </c>
      <c r="F48" s="7">
        <f t="shared" si="4"/>
        <v>1.0680640602920395</v>
      </c>
      <c r="G48" s="7">
        <f t="shared" ref="G48:H48" si="18">G20/G$19</f>
        <v>0.97568494760092106</v>
      </c>
      <c r="H48" s="7">
        <f t="shared" si="18"/>
        <v>1.3146061863820535</v>
      </c>
    </row>
    <row r="49" spans="1:8" x14ac:dyDescent="0.25">
      <c r="A49" s="3">
        <v>2010</v>
      </c>
      <c r="B49" s="7">
        <f t="shared" si="4"/>
        <v>1.5105329393740425</v>
      </c>
      <c r="C49" s="7">
        <f t="shared" si="4"/>
        <v>2.9664166666666665</v>
      </c>
      <c r="D49" s="7">
        <f t="shared" si="4"/>
        <v>0.814144301519242</v>
      </c>
      <c r="E49" s="7">
        <f t="shared" si="4"/>
        <v>1.2394444444444443</v>
      </c>
      <c r="F49" s="7">
        <f t="shared" si="4"/>
        <v>1.2894881457057623</v>
      </c>
      <c r="G49" s="7">
        <f t="shared" ref="G49:H49" si="19">G21/G$19</f>
        <v>1.2810282438084497</v>
      </c>
      <c r="H49" s="7">
        <f t="shared" si="19"/>
        <v>1.526941891491254</v>
      </c>
    </row>
    <row r="50" spans="1:8" x14ac:dyDescent="0.25">
      <c r="A50" s="3">
        <v>2011</v>
      </c>
      <c r="B50" s="7">
        <f t="shared" si="4"/>
        <v>1.8568067410811995</v>
      </c>
      <c r="C50" s="7">
        <f t="shared" si="4"/>
        <v>4.5116666666666667</v>
      </c>
      <c r="D50" s="7">
        <f t="shared" si="4"/>
        <v>1.0815203006722778</v>
      </c>
      <c r="E50" s="7">
        <f t="shared" si="4"/>
        <v>1.3479444444444444</v>
      </c>
      <c r="F50" s="7">
        <f t="shared" si="4"/>
        <v>0.97693907991835449</v>
      </c>
      <c r="G50" s="7">
        <f t="shared" ref="G50:H50" si="20">G22/G$19</f>
        <v>1.2977865501198365</v>
      </c>
      <c r="H50" s="7">
        <f t="shared" si="20"/>
        <v>1.5834074513291827</v>
      </c>
    </row>
    <row r="51" spans="1:8" x14ac:dyDescent="0.25">
      <c r="A51" s="3">
        <v>2012</v>
      </c>
      <c r="B51" s="7">
        <f t="shared" ref="B51:F57" si="21">B23/B$19</f>
        <v>1.725952068286277</v>
      </c>
      <c r="C51" s="7">
        <f t="shared" si="21"/>
        <v>4.6109999999999998</v>
      </c>
      <c r="D51" s="7">
        <f t="shared" si="21"/>
        <v>1.452120057170081</v>
      </c>
      <c r="E51" s="7">
        <f t="shared" si="21"/>
        <v>0.7256111111111111</v>
      </c>
      <c r="F51" s="7">
        <f t="shared" si="21"/>
        <v>0.82102763385146804</v>
      </c>
      <c r="G51" s="7">
        <f t="shared" ref="G51:H51" si="22">G23/G$19</f>
        <v>1.2439682315898304</v>
      </c>
      <c r="H51" s="7">
        <f t="shared" si="22"/>
        <v>1.3616217017491847</v>
      </c>
    </row>
    <row r="52" spans="1:8" x14ac:dyDescent="0.25">
      <c r="A52" s="3">
        <v>2013</v>
      </c>
      <c r="B52" s="7">
        <f t="shared" si="21"/>
        <v>1.5974228496388707</v>
      </c>
      <c r="C52" s="7">
        <f t="shared" si="21"/>
        <v>4.7297500000000001</v>
      </c>
      <c r="D52" s="7">
        <f t="shared" si="21"/>
        <v>0.65311524006140487</v>
      </c>
      <c r="E52" s="7">
        <f t="shared" si="21"/>
        <v>0.67394444444444446</v>
      </c>
      <c r="F52" s="7">
        <f t="shared" si="21"/>
        <v>0.34695399591772647</v>
      </c>
      <c r="G52" s="7">
        <f t="shared" ref="G52:H52" si="23">G24/G$19</f>
        <v>0.83091310681892949</v>
      </c>
      <c r="H52" s="7">
        <f t="shared" si="23"/>
        <v>1.0693497381164148</v>
      </c>
    </row>
    <row r="53" spans="1:8" x14ac:dyDescent="0.25">
      <c r="A53" s="3">
        <v>2014</v>
      </c>
      <c r="B53" s="7">
        <f t="shared" si="21"/>
        <v>0.63824140949879626</v>
      </c>
      <c r="C53" s="7">
        <f t="shared" si="21"/>
        <v>1.8905833333333333</v>
      </c>
      <c r="D53" s="7">
        <f t="shared" si="21"/>
        <v>1.7173786459160447</v>
      </c>
      <c r="E53" s="7">
        <f t="shared" si="21"/>
        <v>1.5055555555555555</v>
      </c>
      <c r="F53" s="7">
        <f t="shared" si="21"/>
        <v>0.10904380593499764</v>
      </c>
      <c r="G53" s="7">
        <f t="shared" ref="G53:H53" si="24">G25/G$19</f>
        <v>0.57641806475868229</v>
      </c>
      <c r="H53" s="7">
        <f t="shared" si="24"/>
        <v>0.68365204071548569</v>
      </c>
    </row>
    <row r="54" spans="1:8" x14ac:dyDescent="0.25">
      <c r="A54" s="3">
        <v>2015</v>
      </c>
      <c r="B54" s="7">
        <f t="shared" si="21"/>
        <v>0.26808382578244694</v>
      </c>
      <c r="C54" s="7">
        <f t="shared" si="21"/>
        <v>0.59975000000000001</v>
      </c>
      <c r="D54" s="7">
        <f t="shared" si="21"/>
        <v>2.4534434386745012</v>
      </c>
      <c r="E54" s="7">
        <f t="shared" si="21"/>
        <v>2.1333333333333333</v>
      </c>
      <c r="F54" s="7">
        <f t="shared" si="21"/>
        <v>9.9328780028261898E-2</v>
      </c>
      <c r="G54" s="7">
        <f t="shared" ref="G54:H54" si="25">G26/G$19</f>
        <v>0.57529019220828048</v>
      </c>
      <c r="H54" s="7">
        <f t="shared" si="25"/>
        <v>0.6257782389564186</v>
      </c>
    </row>
    <row r="55" spans="1:8" x14ac:dyDescent="0.25">
      <c r="A55" s="3">
        <v>2016</v>
      </c>
      <c r="B55" s="7">
        <f t="shared" si="21"/>
        <v>0.39289231779382799</v>
      </c>
      <c r="C55" s="7">
        <f t="shared" si="21"/>
        <v>1.2654166666666666</v>
      </c>
      <c r="D55" s="7">
        <f t="shared" si="21"/>
        <v>0.98835424276110317</v>
      </c>
      <c r="E55" s="7">
        <f t="shared" si="21"/>
        <v>2.4093333333333335</v>
      </c>
      <c r="F55" s="7">
        <f t="shared" si="21"/>
        <v>0.15701051970482022</v>
      </c>
      <c r="G55" s="7">
        <f t="shared" ref="G55:H55" si="26">G27/G$19</f>
        <v>0.38565722073405706</v>
      </c>
      <c r="H55" s="7">
        <f t="shared" si="26"/>
        <v>0.82212916296076688</v>
      </c>
    </row>
    <row r="56" spans="1:8" x14ac:dyDescent="0.25">
      <c r="A56" s="3">
        <v>2017</v>
      </c>
      <c r="B56" s="7">
        <f t="shared" si="21"/>
        <v>0.57047493981177499</v>
      </c>
      <c r="C56" s="7">
        <f t="shared" si="21"/>
        <v>0.40833333333333333</v>
      </c>
      <c r="D56" s="7">
        <f t="shared" si="21"/>
        <v>0.63723466200836376</v>
      </c>
      <c r="E56" s="7">
        <f t="shared" si="21"/>
        <v>1.3869444444444445</v>
      </c>
      <c r="F56" s="7">
        <f t="shared" si="21"/>
        <v>0.15701051970482022</v>
      </c>
      <c r="G56" s="7">
        <f t="shared" ref="G56:H56" si="27">G28/G$19</f>
        <v>0.3843225715494149</v>
      </c>
      <c r="H56" s="7">
        <f t="shared" si="27"/>
        <v>0.46774631880620615</v>
      </c>
    </row>
    <row r="57" spans="1:8" x14ac:dyDescent="0.25">
      <c r="A57" s="55">
        <v>2018</v>
      </c>
      <c r="B57" s="75">
        <f t="shared" si="21"/>
        <v>0.41858174655285618</v>
      </c>
      <c r="C57" s="75">
        <f t="shared" si="21"/>
        <v>0.28875000000000001</v>
      </c>
      <c r="D57" s="75">
        <f t="shared" si="21"/>
        <v>0.46053676353819278</v>
      </c>
      <c r="E57" s="75">
        <f t="shared" si="21"/>
        <v>0.75</v>
      </c>
      <c r="F57" s="75">
        <f t="shared" si="21"/>
        <v>0.15701051970482022</v>
      </c>
      <c r="G57" s="75">
        <f t="shared" ref="G57:H57" si="28">G29/G$19</f>
        <v>0.30076601344048121</v>
      </c>
      <c r="H57" s="75">
        <f t="shared" si="28"/>
        <v>0.30839262773001286</v>
      </c>
    </row>
  </sheetData>
  <mergeCells count="6">
    <mergeCell ref="G4:H4"/>
    <mergeCell ref="G32:H32"/>
    <mergeCell ref="B4:C4"/>
    <mergeCell ref="D4:E4"/>
    <mergeCell ref="B32:C32"/>
    <mergeCell ref="D32:E32"/>
  </mergeCells>
  <hyperlinks>
    <hyperlink ref="F2" location="Entrada!A1" display="Entrada" xr:uid="{49C0EB9F-013A-472B-922C-62F448E12D2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48BB-1834-4E23-AD92-F3D6D627C47C}">
  <dimension ref="A1:H29"/>
  <sheetViews>
    <sheetView zoomScale="80" zoomScaleNormal="80" workbookViewId="0">
      <selection activeCell="C29" sqref="C29"/>
    </sheetView>
  </sheetViews>
  <sheetFormatPr defaultColWidth="11.42578125" defaultRowHeight="15" x14ac:dyDescent="0.25"/>
  <cols>
    <col min="4" max="4" width="13.28515625" customWidth="1"/>
    <col min="7" max="7" width="14.42578125" customWidth="1"/>
  </cols>
  <sheetData>
    <row r="1" spans="1:8" ht="18.75" x14ac:dyDescent="0.3">
      <c r="A1" s="54" t="s">
        <v>61</v>
      </c>
    </row>
    <row r="2" spans="1:8" ht="18.75" x14ac:dyDescent="0.3">
      <c r="A2" s="1" t="s">
        <v>17</v>
      </c>
      <c r="H2" s="66" t="s">
        <v>66</v>
      </c>
    </row>
    <row r="3" spans="1:8" x14ac:dyDescent="0.25">
      <c r="A3" t="s">
        <v>18</v>
      </c>
    </row>
    <row r="4" spans="1:8" x14ac:dyDescent="0.25">
      <c r="A4" s="2" t="s">
        <v>0</v>
      </c>
      <c r="E4" t="s">
        <v>15</v>
      </c>
    </row>
    <row r="5" spans="1:8" x14ac:dyDescent="0.25">
      <c r="A5" s="67" t="s">
        <v>1</v>
      </c>
      <c r="B5" s="80" t="s">
        <v>8</v>
      </c>
      <c r="C5" s="80" t="s">
        <v>9</v>
      </c>
      <c r="D5" s="80" t="s">
        <v>10</v>
      </c>
      <c r="E5" s="80" t="s">
        <v>8</v>
      </c>
      <c r="F5" s="68" t="s">
        <v>9</v>
      </c>
      <c r="G5" s="68" t="s">
        <v>10</v>
      </c>
    </row>
    <row r="6" spans="1:8" x14ac:dyDescent="0.25">
      <c r="A6" s="3">
        <v>1995</v>
      </c>
      <c r="B6" s="14">
        <v>19677</v>
      </c>
      <c r="C6" s="14">
        <v>14188</v>
      </c>
      <c r="D6" s="5">
        <f>B6+C6</f>
        <v>33865</v>
      </c>
      <c r="E6" s="20">
        <f>B6/B$19</f>
        <v>0.40722268211920531</v>
      </c>
      <c r="F6" s="20">
        <f t="shared" ref="F6:G6" si="0">C6/C$19</f>
        <v>0.55823103556814602</v>
      </c>
      <c r="G6" s="20">
        <f t="shared" si="0"/>
        <v>0.45927362482369533</v>
      </c>
    </row>
    <row r="7" spans="1:8" x14ac:dyDescent="0.25">
      <c r="A7" s="3">
        <v>1996</v>
      </c>
      <c r="B7" s="14">
        <v>17099</v>
      </c>
      <c r="C7" s="14">
        <v>14197</v>
      </c>
      <c r="D7" s="5">
        <f t="shared" ref="D7:D29" si="1">B7+C7</f>
        <v>31296</v>
      </c>
      <c r="E7" s="20">
        <f t="shared" ref="E7:E29" si="2">B7/B$19</f>
        <v>0.3538700331125828</v>
      </c>
      <c r="F7" s="20">
        <f t="shared" ref="F7:F28" si="3">C7/C$19</f>
        <v>0.55858514321687125</v>
      </c>
      <c r="G7" s="20">
        <f t="shared" ref="G7:G28" si="4">D7/D$19</f>
        <v>0.42443311272648365</v>
      </c>
    </row>
    <row r="8" spans="1:8" x14ac:dyDescent="0.25">
      <c r="A8" s="3">
        <v>1997</v>
      </c>
      <c r="B8" s="15">
        <v>18633</v>
      </c>
      <c r="C8" s="15">
        <v>13025</v>
      </c>
      <c r="D8" s="5">
        <f t="shared" si="1"/>
        <v>31658</v>
      </c>
      <c r="E8" s="20">
        <f t="shared" si="2"/>
        <v>0.38561672185430462</v>
      </c>
      <c r="F8" s="20">
        <f t="shared" si="3"/>
        <v>0.51247245829398802</v>
      </c>
      <c r="G8" s="20">
        <f t="shared" si="4"/>
        <v>0.42934251925789302</v>
      </c>
    </row>
    <row r="9" spans="1:8" x14ac:dyDescent="0.25">
      <c r="A9" s="3">
        <v>1998</v>
      </c>
      <c r="B9" s="15">
        <v>17454</v>
      </c>
      <c r="C9" s="15">
        <v>13687</v>
      </c>
      <c r="D9" s="5">
        <f t="shared" si="1"/>
        <v>31141</v>
      </c>
      <c r="E9" s="20">
        <f t="shared" si="2"/>
        <v>0.36121688741721852</v>
      </c>
      <c r="F9" s="20">
        <f t="shared" si="3"/>
        <v>0.53851904312244259</v>
      </c>
      <c r="G9" s="20">
        <f t="shared" si="4"/>
        <v>0.42233101876966472</v>
      </c>
    </row>
    <row r="10" spans="1:8" x14ac:dyDescent="0.25">
      <c r="A10" s="3">
        <v>1999</v>
      </c>
      <c r="B10" s="15">
        <v>13891</v>
      </c>
      <c r="C10" s="15">
        <v>13338</v>
      </c>
      <c r="D10" s="5">
        <f t="shared" si="1"/>
        <v>27229</v>
      </c>
      <c r="E10" s="20">
        <f t="shared" si="2"/>
        <v>0.2874793046357616</v>
      </c>
      <c r="F10" s="20">
        <f t="shared" si="3"/>
        <v>0.52478753541076484</v>
      </c>
      <c r="G10" s="20">
        <f t="shared" si="4"/>
        <v>0.36927687967885431</v>
      </c>
    </row>
    <row r="11" spans="1:8" x14ac:dyDescent="0.25">
      <c r="A11" s="3">
        <v>2000</v>
      </c>
      <c r="B11" s="15">
        <v>14758</v>
      </c>
      <c r="C11" s="15">
        <v>10663</v>
      </c>
      <c r="D11" s="5">
        <f t="shared" si="1"/>
        <v>25421</v>
      </c>
      <c r="E11" s="20">
        <f t="shared" si="2"/>
        <v>0.30542218543046357</v>
      </c>
      <c r="F11" s="20">
        <f t="shared" si="3"/>
        <v>0.41953887315077115</v>
      </c>
      <c r="G11" s="20">
        <f t="shared" si="4"/>
        <v>0.34475697081479872</v>
      </c>
    </row>
    <row r="12" spans="1:8" x14ac:dyDescent="0.25">
      <c r="A12" s="3">
        <v>2001</v>
      </c>
      <c r="B12" s="15">
        <v>12788</v>
      </c>
      <c r="C12" s="15">
        <v>9280</v>
      </c>
      <c r="D12" s="5">
        <f t="shared" si="1"/>
        <v>22068</v>
      </c>
      <c r="E12" s="20">
        <f t="shared" si="2"/>
        <v>0.26465231788079469</v>
      </c>
      <c r="F12" s="20">
        <f t="shared" si="3"/>
        <v>0.36512433112999687</v>
      </c>
      <c r="G12" s="20">
        <f t="shared" si="4"/>
        <v>0.29928393186503199</v>
      </c>
    </row>
    <row r="13" spans="1:8" x14ac:dyDescent="0.25">
      <c r="A13" s="3">
        <v>2002</v>
      </c>
      <c r="B13" s="15">
        <v>8234</v>
      </c>
      <c r="C13" s="15">
        <v>9255</v>
      </c>
      <c r="D13" s="5">
        <f t="shared" si="1"/>
        <v>17489</v>
      </c>
      <c r="E13" s="20">
        <f t="shared" si="2"/>
        <v>0.17040562913907284</v>
      </c>
      <c r="F13" s="20">
        <f t="shared" si="3"/>
        <v>0.36414069877242683</v>
      </c>
      <c r="G13" s="20">
        <f t="shared" si="4"/>
        <v>0.23718400781165239</v>
      </c>
    </row>
    <row r="14" spans="1:8" x14ac:dyDescent="0.25">
      <c r="A14" s="3">
        <v>2003</v>
      </c>
      <c r="B14" s="15">
        <v>12654</v>
      </c>
      <c r="C14" s="15">
        <v>15504</v>
      </c>
      <c r="D14" s="5">
        <f t="shared" si="1"/>
        <v>28158</v>
      </c>
      <c r="E14" s="20">
        <f t="shared" si="2"/>
        <v>0.26187913907284766</v>
      </c>
      <c r="F14" s="20">
        <f t="shared" si="3"/>
        <v>0.61000944287063263</v>
      </c>
      <c r="G14" s="20">
        <f t="shared" si="4"/>
        <v>0.38187588152327223</v>
      </c>
    </row>
    <row r="15" spans="1:8" x14ac:dyDescent="0.25">
      <c r="A15" s="3">
        <v>2004</v>
      </c>
      <c r="B15" s="15">
        <v>17084</v>
      </c>
      <c r="C15" s="15">
        <v>22486</v>
      </c>
      <c r="D15" s="5">
        <f t="shared" si="1"/>
        <v>39570</v>
      </c>
      <c r="E15" s="20">
        <f t="shared" si="2"/>
        <v>0.3535596026490066</v>
      </c>
      <c r="F15" s="20">
        <f t="shared" si="3"/>
        <v>0.88471828769279193</v>
      </c>
      <c r="G15" s="20">
        <f t="shared" si="4"/>
        <v>0.53664424433112723</v>
      </c>
    </row>
    <row r="16" spans="1:8" x14ac:dyDescent="0.25">
      <c r="A16" s="3">
        <v>2005</v>
      </c>
      <c r="B16" s="15">
        <v>18968</v>
      </c>
      <c r="C16" s="15">
        <v>24213</v>
      </c>
      <c r="D16" s="5">
        <f t="shared" si="1"/>
        <v>43181</v>
      </c>
      <c r="E16" s="20">
        <f t="shared" si="2"/>
        <v>0.3925496688741722</v>
      </c>
      <c r="F16" s="20">
        <f t="shared" si="3"/>
        <v>0.95266761095372998</v>
      </c>
      <c r="G16" s="20">
        <f t="shared" si="4"/>
        <v>0.58561625257676031</v>
      </c>
    </row>
    <row r="17" spans="1:7" x14ac:dyDescent="0.25">
      <c r="A17" s="3">
        <v>2006</v>
      </c>
      <c r="B17" s="15">
        <v>10708</v>
      </c>
      <c r="C17" s="15">
        <v>8343</v>
      </c>
      <c r="D17" s="5">
        <f t="shared" si="1"/>
        <v>19051</v>
      </c>
      <c r="E17" s="20">
        <f t="shared" si="2"/>
        <v>0.22160596026490068</v>
      </c>
      <c r="F17" s="20">
        <f t="shared" si="3"/>
        <v>0.32825779036827196</v>
      </c>
      <c r="G17" s="20">
        <f t="shared" si="4"/>
        <v>0.25836769013778887</v>
      </c>
    </row>
    <row r="18" spans="1:7" x14ac:dyDescent="0.25">
      <c r="A18" s="3">
        <v>2007</v>
      </c>
      <c r="B18" s="15">
        <v>20337</v>
      </c>
      <c r="C18" s="15">
        <v>16771</v>
      </c>
      <c r="D18" s="5">
        <f t="shared" si="1"/>
        <v>37108</v>
      </c>
      <c r="E18" s="20">
        <f t="shared" si="2"/>
        <v>0.42088162251655631</v>
      </c>
      <c r="F18" s="20">
        <f t="shared" si="3"/>
        <v>0.659859930752282</v>
      </c>
      <c r="G18" s="20">
        <f t="shared" si="4"/>
        <v>0.50325485515894541</v>
      </c>
    </row>
    <row r="19" spans="1:7" x14ac:dyDescent="0.25">
      <c r="A19" s="3">
        <v>2008</v>
      </c>
      <c r="B19" s="15">
        <v>48320</v>
      </c>
      <c r="C19" s="15">
        <v>25416</v>
      </c>
      <c r="D19" s="5">
        <f t="shared" si="1"/>
        <v>73736</v>
      </c>
      <c r="E19" s="20">
        <f t="shared" si="2"/>
        <v>1</v>
      </c>
      <c r="F19" s="20">
        <f t="shared" si="3"/>
        <v>1</v>
      </c>
      <c r="G19" s="20">
        <f t="shared" si="4"/>
        <v>1</v>
      </c>
    </row>
    <row r="20" spans="1:7" x14ac:dyDescent="0.25">
      <c r="A20" s="3">
        <v>2009</v>
      </c>
      <c r="B20" s="15">
        <v>33880</v>
      </c>
      <c r="C20" s="15">
        <v>31066</v>
      </c>
      <c r="D20" s="5">
        <f t="shared" si="1"/>
        <v>64946</v>
      </c>
      <c r="E20" s="20">
        <f t="shared" si="2"/>
        <v>0.70115894039735094</v>
      </c>
      <c r="F20" s="20">
        <f t="shared" si="3"/>
        <v>1.2223009128108278</v>
      </c>
      <c r="G20" s="20">
        <f t="shared" si="4"/>
        <v>0.88079092980362372</v>
      </c>
    </row>
    <row r="21" spans="1:7" x14ac:dyDescent="0.25">
      <c r="A21" s="3">
        <v>2010</v>
      </c>
      <c r="B21" s="15">
        <v>34475</v>
      </c>
      <c r="C21" s="15">
        <v>36396</v>
      </c>
      <c r="D21" s="5">
        <f t="shared" si="1"/>
        <v>70871</v>
      </c>
      <c r="E21" s="20">
        <f t="shared" si="2"/>
        <v>0.71347268211920534</v>
      </c>
      <c r="F21" s="20">
        <f t="shared" si="3"/>
        <v>1.4320113314447591</v>
      </c>
      <c r="G21" s="20">
        <f t="shared" si="4"/>
        <v>0.96114516654008897</v>
      </c>
    </row>
    <row r="22" spans="1:7" x14ac:dyDescent="0.25">
      <c r="A22" s="3">
        <v>2011</v>
      </c>
      <c r="B22" s="15">
        <v>40376</v>
      </c>
      <c r="C22" s="15">
        <v>48270</v>
      </c>
      <c r="D22" s="5">
        <f t="shared" si="1"/>
        <v>88646</v>
      </c>
      <c r="E22" s="20">
        <f t="shared" si="2"/>
        <v>0.83559602649006626</v>
      </c>
      <c r="F22" s="20">
        <f t="shared" si="3"/>
        <v>1.8991973559962227</v>
      </c>
      <c r="G22" s="20">
        <f t="shared" si="4"/>
        <v>1.2022078767494846</v>
      </c>
    </row>
    <row r="23" spans="1:7" x14ac:dyDescent="0.25">
      <c r="A23" s="3">
        <v>2012</v>
      </c>
      <c r="B23" s="15">
        <v>23870</v>
      </c>
      <c r="C23" s="15">
        <v>23981</v>
      </c>
      <c r="D23" s="5">
        <f t="shared" si="1"/>
        <v>47851</v>
      </c>
      <c r="E23" s="20">
        <f t="shared" si="2"/>
        <v>0.49399834437086093</v>
      </c>
      <c r="F23" s="20">
        <f t="shared" si="3"/>
        <v>0.94353950267548004</v>
      </c>
      <c r="G23" s="20">
        <f t="shared" si="4"/>
        <v>0.64895030921124008</v>
      </c>
    </row>
    <row r="24" spans="1:7" x14ac:dyDescent="0.25">
      <c r="A24" s="3">
        <v>2013</v>
      </c>
      <c r="B24" s="15">
        <v>6634</v>
      </c>
      <c r="C24" s="15">
        <v>8154</v>
      </c>
      <c r="D24" s="5">
        <f t="shared" si="1"/>
        <v>14788</v>
      </c>
      <c r="E24" s="20">
        <f t="shared" si="2"/>
        <v>0.13729304635761588</v>
      </c>
      <c r="F24" s="20">
        <f t="shared" si="3"/>
        <v>0.32082152974504247</v>
      </c>
      <c r="G24" s="20">
        <f t="shared" si="4"/>
        <v>0.20055332537702072</v>
      </c>
    </row>
    <row r="25" spans="1:7" x14ac:dyDescent="0.25">
      <c r="A25" s="3">
        <v>2014</v>
      </c>
      <c r="B25" s="15">
        <v>7578</v>
      </c>
      <c r="C25" s="15">
        <v>9490</v>
      </c>
      <c r="D25" s="5">
        <f t="shared" si="1"/>
        <v>17068</v>
      </c>
      <c r="E25" s="20">
        <f t="shared" si="2"/>
        <v>0.15682947019867549</v>
      </c>
      <c r="F25" s="20">
        <f t="shared" si="3"/>
        <v>0.37338684293358515</v>
      </c>
      <c r="G25" s="20">
        <f t="shared" si="4"/>
        <v>0.23147444938700229</v>
      </c>
    </row>
    <row r="26" spans="1:7" x14ac:dyDescent="0.25">
      <c r="A26" s="3">
        <v>2015</v>
      </c>
      <c r="B26" s="15">
        <v>8479</v>
      </c>
      <c r="C26" s="15">
        <v>14128</v>
      </c>
      <c r="D26" s="5">
        <f t="shared" si="1"/>
        <v>22607</v>
      </c>
      <c r="E26" s="20">
        <f t="shared" si="2"/>
        <v>0.17547599337748343</v>
      </c>
      <c r="F26" s="20">
        <f t="shared" si="3"/>
        <v>0.55587031790997798</v>
      </c>
      <c r="G26" s="20">
        <f t="shared" si="4"/>
        <v>0.30659379407616361</v>
      </c>
    </row>
    <row r="27" spans="1:7" x14ac:dyDescent="0.25">
      <c r="A27" s="3">
        <v>2016</v>
      </c>
      <c r="B27" s="4">
        <f>B26*C27/C26</f>
        <v>13949.419379954699</v>
      </c>
      <c r="C27" s="15">
        <v>23243</v>
      </c>
      <c r="D27" s="5">
        <f t="shared" si="1"/>
        <v>37192.419379954699</v>
      </c>
      <c r="E27" s="20">
        <f t="shared" si="2"/>
        <v>0.28868831498250619</v>
      </c>
      <c r="F27" s="20">
        <f t="shared" si="3"/>
        <v>0.91450267548001263</v>
      </c>
      <c r="G27" s="20">
        <f t="shared" si="4"/>
        <v>0.50439974205211424</v>
      </c>
    </row>
    <row r="28" spans="1:7" x14ac:dyDescent="0.25">
      <c r="A28" s="3">
        <v>2017</v>
      </c>
      <c r="B28" s="4">
        <f>B27*C28/C27</f>
        <v>14462.552519818799</v>
      </c>
      <c r="C28" s="15">
        <v>24098</v>
      </c>
      <c r="D28" s="5">
        <f t="shared" si="1"/>
        <v>38560.552519818797</v>
      </c>
      <c r="E28" s="20">
        <f t="shared" si="2"/>
        <v>0.29930779221479303</v>
      </c>
      <c r="F28" s="20">
        <f t="shared" si="3"/>
        <v>0.94814290210890773</v>
      </c>
      <c r="G28" s="20">
        <f t="shared" si="4"/>
        <v>0.52295422208715958</v>
      </c>
    </row>
    <row r="29" spans="1:7" x14ac:dyDescent="0.25">
      <c r="A29" s="55">
        <v>2018</v>
      </c>
      <c r="B29" s="76">
        <f>B28*1.05</f>
        <v>15185.68014580974</v>
      </c>
      <c r="C29" s="76">
        <f>C28*1.05</f>
        <v>25302.9</v>
      </c>
      <c r="D29" s="77">
        <f t="shared" si="1"/>
        <v>40488.580145809741</v>
      </c>
      <c r="E29" s="28">
        <f t="shared" si="2"/>
        <v>0.31427318182553271</v>
      </c>
      <c r="F29" s="28">
        <f t="shared" ref="F29" si="5">C29/C$19</f>
        <v>0.99555004721435325</v>
      </c>
      <c r="G29" s="28">
        <f t="shared" ref="G29" si="6">D29/D$19</f>
        <v>0.54910193319151757</v>
      </c>
    </row>
  </sheetData>
  <mergeCells count="2">
    <mergeCell ref="B5:C5"/>
    <mergeCell ref="D5:E5"/>
  </mergeCells>
  <hyperlinks>
    <hyperlink ref="H2" location="Entrada!A1" display="Entrada" xr:uid="{885702AC-3180-4553-A215-97A265FC18AE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0793-B7B6-44DB-8DCD-68320F615B7E}">
  <dimension ref="A1:H57"/>
  <sheetViews>
    <sheetView topLeftCell="A3" zoomScale="80" zoomScaleNormal="80" workbookViewId="0">
      <selection activeCell="H35" sqref="H35"/>
    </sheetView>
  </sheetViews>
  <sheetFormatPr defaultColWidth="11.42578125" defaultRowHeight="15" x14ac:dyDescent="0.25"/>
  <sheetData>
    <row r="1" spans="1:8" ht="18.75" x14ac:dyDescent="0.3">
      <c r="A1" s="54" t="s">
        <v>61</v>
      </c>
    </row>
    <row r="2" spans="1:8" ht="18.75" x14ac:dyDescent="0.3">
      <c r="A2" s="1" t="s">
        <v>19</v>
      </c>
    </row>
    <row r="3" spans="1:8" x14ac:dyDescent="0.25">
      <c r="A3" t="s">
        <v>0</v>
      </c>
      <c r="H3" s="66" t="s">
        <v>66</v>
      </c>
    </row>
    <row r="4" spans="1:8" x14ac:dyDescent="0.25">
      <c r="A4" s="67"/>
      <c r="B4" s="80" t="s">
        <v>11</v>
      </c>
      <c r="C4" s="80"/>
      <c r="D4" s="80" t="s">
        <v>12</v>
      </c>
      <c r="E4" s="80"/>
      <c r="F4" s="68" t="s">
        <v>13</v>
      </c>
      <c r="G4" s="68"/>
    </row>
    <row r="5" spans="1:8" x14ac:dyDescent="0.25">
      <c r="A5" s="69" t="s">
        <v>1</v>
      </c>
      <c r="B5" s="70" t="s">
        <v>2</v>
      </c>
      <c r="C5" s="70" t="s">
        <v>3</v>
      </c>
      <c r="D5" s="69" t="s">
        <v>2</v>
      </c>
      <c r="E5" s="69" t="s">
        <v>3</v>
      </c>
      <c r="F5" s="69" t="s">
        <v>2</v>
      </c>
      <c r="G5" s="69" t="s">
        <v>3</v>
      </c>
    </row>
    <row r="6" spans="1:8" x14ac:dyDescent="0.25">
      <c r="A6" s="3">
        <v>1995</v>
      </c>
      <c r="B6" s="14">
        <v>1166732</v>
      </c>
      <c r="C6" s="13"/>
      <c r="D6" s="17">
        <v>756950</v>
      </c>
      <c r="E6" s="16"/>
      <c r="F6" s="19">
        <f>B6+D6</f>
        <v>1923682</v>
      </c>
      <c r="G6" s="19"/>
    </row>
    <row r="7" spans="1:8" x14ac:dyDescent="0.25">
      <c r="A7" s="3">
        <v>1996</v>
      </c>
      <c r="B7" s="14">
        <v>1033292</v>
      </c>
      <c r="C7" s="13"/>
      <c r="D7" s="17">
        <v>779906</v>
      </c>
      <c r="E7" s="16"/>
      <c r="F7" s="19">
        <f t="shared" ref="F7:F31" si="0">B7+D7</f>
        <v>1813198</v>
      </c>
      <c r="G7" s="19"/>
    </row>
    <row r="8" spans="1:8" x14ac:dyDescent="0.25">
      <c r="A8" s="3">
        <v>1997</v>
      </c>
      <c r="B8" s="15">
        <v>1199219</v>
      </c>
      <c r="C8" s="15"/>
      <c r="D8" s="18">
        <v>792239</v>
      </c>
      <c r="E8" s="18"/>
      <c r="F8" s="19">
        <f t="shared" si="0"/>
        <v>1991458</v>
      </c>
      <c r="G8" s="19"/>
    </row>
    <row r="9" spans="1:8" x14ac:dyDescent="0.25">
      <c r="A9" s="3">
        <v>1998</v>
      </c>
      <c r="B9" s="15">
        <v>983121</v>
      </c>
      <c r="C9" s="15"/>
      <c r="D9" s="18">
        <v>701168</v>
      </c>
      <c r="E9" s="18"/>
      <c r="F9" s="19">
        <f t="shared" si="0"/>
        <v>1684289</v>
      </c>
      <c r="G9" s="19"/>
    </row>
    <row r="10" spans="1:8" x14ac:dyDescent="0.25">
      <c r="A10" s="3">
        <v>1999</v>
      </c>
      <c r="B10" s="15">
        <v>1149452</v>
      </c>
      <c r="C10" s="15"/>
      <c r="D10" s="18">
        <v>720193</v>
      </c>
      <c r="E10" s="18"/>
      <c r="F10" s="19">
        <f t="shared" si="0"/>
        <v>1869645</v>
      </c>
      <c r="G10" s="19"/>
    </row>
    <row r="11" spans="1:8" x14ac:dyDescent="0.25">
      <c r="A11" s="3">
        <v>2000</v>
      </c>
      <c r="B11" s="15">
        <v>1689551</v>
      </c>
      <c r="C11" s="15"/>
      <c r="D11" s="18">
        <v>676775</v>
      </c>
      <c r="E11" s="18"/>
      <c r="F11" s="19">
        <f t="shared" si="0"/>
        <v>2366326</v>
      </c>
      <c r="G11" s="19"/>
    </row>
    <row r="12" spans="1:8" x14ac:dyDescent="0.25">
      <c r="A12" s="3">
        <v>2001</v>
      </c>
      <c r="B12" s="15">
        <v>1801061</v>
      </c>
      <c r="C12" s="15"/>
      <c r="D12" s="18">
        <v>787119</v>
      </c>
      <c r="E12" s="18"/>
      <c r="F12" s="19">
        <f t="shared" si="0"/>
        <v>2588180</v>
      </c>
      <c r="G12" s="19"/>
    </row>
    <row r="13" spans="1:8" x14ac:dyDescent="0.25">
      <c r="A13" s="3">
        <v>2002</v>
      </c>
      <c r="B13" s="15">
        <v>1392029</v>
      </c>
      <c r="C13" s="15"/>
      <c r="D13" s="18">
        <v>668164</v>
      </c>
      <c r="E13" s="18"/>
      <c r="F13" s="19">
        <f t="shared" si="0"/>
        <v>2060193</v>
      </c>
      <c r="G13" s="19"/>
    </row>
    <row r="14" spans="1:8" x14ac:dyDescent="0.25">
      <c r="A14" s="3">
        <v>2003</v>
      </c>
      <c r="B14" s="15">
        <v>1823237</v>
      </c>
      <c r="C14" s="15">
        <v>1500000</v>
      </c>
      <c r="D14" s="18">
        <v>678890</v>
      </c>
      <c r="E14" s="18">
        <v>586149</v>
      </c>
      <c r="F14" s="19">
        <f t="shared" si="0"/>
        <v>2502127</v>
      </c>
      <c r="G14" s="19">
        <f t="shared" ref="G14:G31" si="1">C14+E14</f>
        <v>2086149</v>
      </c>
    </row>
    <row r="15" spans="1:8" x14ac:dyDescent="0.25">
      <c r="A15" s="3">
        <v>2004</v>
      </c>
      <c r="B15" s="15">
        <v>2126256</v>
      </c>
      <c r="C15" s="15">
        <v>1560000</v>
      </c>
      <c r="D15" s="18">
        <v>974091</v>
      </c>
      <c r="E15" s="18">
        <v>745452</v>
      </c>
      <c r="F15" s="19">
        <f t="shared" si="0"/>
        <v>3100347</v>
      </c>
      <c r="G15" s="19">
        <f t="shared" si="1"/>
        <v>2305452</v>
      </c>
    </row>
    <row r="16" spans="1:8" x14ac:dyDescent="0.25">
      <c r="A16" s="3">
        <v>2005</v>
      </c>
      <c r="B16" s="15">
        <v>2193460</v>
      </c>
      <c r="C16" s="15">
        <v>1800000</v>
      </c>
      <c r="D16" s="18">
        <v>1004518</v>
      </c>
      <c r="E16" s="18">
        <v>662575</v>
      </c>
      <c r="F16" s="19">
        <f t="shared" si="0"/>
        <v>3197978</v>
      </c>
      <c r="G16" s="19">
        <f t="shared" si="1"/>
        <v>2462575</v>
      </c>
    </row>
    <row r="17" spans="1:7" x14ac:dyDescent="0.25">
      <c r="A17" s="3">
        <v>2006</v>
      </c>
      <c r="B17" s="15">
        <v>2336834</v>
      </c>
      <c r="C17" s="15">
        <v>1950000</v>
      </c>
      <c r="D17" s="18">
        <v>1122807</v>
      </c>
      <c r="E17" s="18">
        <v>616250</v>
      </c>
      <c r="F17" s="19">
        <f t="shared" si="0"/>
        <v>3459641</v>
      </c>
      <c r="G17" s="19">
        <f t="shared" si="1"/>
        <v>2566250</v>
      </c>
    </row>
    <row r="18" spans="1:7" x14ac:dyDescent="0.25">
      <c r="A18" s="3">
        <v>2007</v>
      </c>
      <c r="B18" s="15">
        <v>2440778</v>
      </c>
      <c r="C18" s="15">
        <v>2187000</v>
      </c>
      <c r="D18" s="18">
        <v>1048282</v>
      </c>
      <c r="E18" s="18">
        <v>846710</v>
      </c>
      <c r="F18" s="19">
        <f t="shared" si="0"/>
        <v>3489060</v>
      </c>
      <c r="G18" s="19">
        <f t="shared" si="1"/>
        <v>3033710</v>
      </c>
    </row>
    <row r="19" spans="1:7" x14ac:dyDescent="0.25">
      <c r="A19" s="3">
        <v>2008</v>
      </c>
      <c r="B19" s="15">
        <v>2995710</v>
      </c>
      <c r="C19" s="15">
        <v>2200000</v>
      </c>
      <c r="D19" s="18">
        <v>1360650</v>
      </c>
      <c r="E19" s="18">
        <v>918464</v>
      </c>
      <c r="F19" s="19">
        <f t="shared" si="0"/>
        <v>4356360</v>
      </c>
      <c r="G19" s="19">
        <f t="shared" si="1"/>
        <v>3118464</v>
      </c>
    </row>
    <row r="20" spans="1:7" x14ac:dyDescent="0.25">
      <c r="A20" s="3">
        <v>2009</v>
      </c>
      <c r="B20" s="15">
        <v>1981931</v>
      </c>
      <c r="C20" s="15">
        <v>1634000</v>
      </c>
      <c r="D20" s="18">
        <v>1193957</v>
      </c>
      <c r="E20" s="18">
        <v>852000</v>
      </c>
      <c r="F20" s="19">
        <f t="shared" si="0"/>
        <v>3175888</v>
      </c>
      <c r="G20" s="19">
        <f t="shared" si="1"/>
        <v>2486000</v>
      </c>
    </row>
    <row r="21" spans="1:7" x14ac:dyDescent="0.25">
      <c r="A21" s="3">
        <v>2010</v>
      </c>
      <c r="B21" s="15">
        <v>2496207</v>
      </c>
      <c r="C21" s="15">
        <v>1700000</v>
      </c>
      <c r="D21" s="18">
        <v>723412</v>
      </c>
      <c r="E21" s="18">
        <v>590000</v>
      </c>
      <c r="F21" s="19">
        <f t="shared" si="0"/>
        <v>3219619</v>
      </c>
      <c r="G21" s="19">
        <f t="shared" si="1"/>
        <v>2290000</v>
      </c>
    </row>
    <row r="22" spans="1:7" x14ac:dyDescent="0.25">
      <c r="A22" s="3">
        <v>2011</v>
      </c>
      <c r="B22" s="15">
        <v>2117710</v>
      </c>
      <c r="C22" s="15">
        <v>1305510</v>
      </c>
      <c r="D22" s="18">
        <v>845254</v>
      </c>
      <c r="E22" s="18">
        <v>645000</v>
      </c>
      <c r="F22" s="19">
        <f t="shared" si="0"/>
        <v>2962964</v>
      </c>
      <c r="G22" s="19">
        <f t="shared" si="1"/>
        <v>1950510</v>
      </c>
    </row>
    <row r="23" spans="1:7" x14ac:dyDescent="0.25">
      <c r="A23" s="3">
        <v>2012</v>
      </c>
      <c r="B23" s="15">
        <v>1752513</v>
      </c>
      <c r="C23" s="15">
        <v>1314315</v>
      </c>
      <c r="D23" s="18">
        <v>821070</v>
      </c>
      <c r="E23" s="18">
        <v>695232</v>
      </c>
      <c r="F23" s="19">
        <f t="shared" si="0"/>
        <v>2573583</v>
      </c>
      <c r="G23" s="19">
        <f t="shared" si="1"/>
        <v>2009547</v>
      </c>
    </row>
    <row r="24" spans="1:7" x14ac:dyDescent="0.25">
      <c r="A24" s="3">
        <v>2013</v>
      </c>
      <c r="B24" s="15">
        <v>2454477</v>
      </c>
      <c r="C24" s="15">
        <v>1725000</v>
      </c>
      <c r="D24" s="18">
        <v>1084012</v>
      </c>
      <c r="E24" s="18">
        <v>980000</v>
      </c>
      <c r="F24" s="19">
        <f t="shared" si="0"/>
        <v>3538489</v>
      </c>
      <c r="G24" s="19">
        <f t="shared" si="1"/>
        <v>2705000</v>
      </c>
    </row>
    <row r="25" spans="1:7" x14ac:dyDescent="0.25">
      <c r="A25" s="3">
        <v>2014</v>
      </c>
      <c r="B25" s="15">
        <v>2271059</v>
      </c>
      <c r="C25" s="15">
        <v>1675389</v>
      </c>
      <c r="D25" s="18">
        <v>1158056</v>
      </c>
      <c r="E25" s="18">
        <v>1150000</v>
      </c>
      <c r="F25" s="19">
        <f t="shared" si="0"/>
        <v>3429115</v>
      </c>
      <c r="G25" s="19">
        <f t="shared" si="1"/>
        <v>2825389</v>
      </c>
    </row>
    <row r="26" spans="1:7" x14ac:dyDescent="0.25">
      <c r="A26" s="3">
        <v>2015</v>
      </c>
      <c r="B26" s="15">
        <v>1840306</v>
      </c>
      <c r="C26" s="15">
        <v>1244250</v>
      </c>
      <c r="D26" s="18">
        <v>836024</v>
      </c>
      <c r="E26" s="18">
        <v>800000</v>
      </c>
      <c r="F26" s="19">
        <f t="shared" si="0"/>
        <v>2676330</v>
      </c>
      <c r="G26" s="19">
        <f t="shared" si="1"/>
        <v>2044250</v>
      </c>
    </row>
    <row r="27" spans="1:7" x14ac:dyDescent="0.25">
      <c r="A27" s="3">
        <v>2016</v>
      </c>
      <c r="B27" s="15">
        <v>1465379</v>
      </c>
      <c r="C27" s="15">
        <v>1368710</v>
      </c>
      <c r="D27" s="18">
        <v>276633</v>
      </c>
      <c r="E27" s="18">
        <v>501250</v>
      </c>
      <c r="F27" s="19">
        <f t="shared" si="0"/>
        <v>1742012</v>
      </c>
      <c r="G27" s="19">
        <f t="shared" si="1"/>
        <v>1869960</v>
      </c>
    </row>
    <row r="28" spans="1:7" x14ac:dyDescent="0.25">
      <c r="A28" s="3">
        <v>2017</v>
      </c>
      <c r="B28" s="15">
        <v>1050000</v>
      </c>
      <c r="C28" s="15">
        <v>1050000</v>
      </c>
      <c r="D28" s="18">
        <v>405000</v>
      </c>
      <c r="E28" s="18">
        <v>405000</v>
      </c>
      <c r="F28" s="19">
        <f t="shared" si="0"/>
        <v>1455000</v>
      </c>
      <c r="G28" s="19">
        <f t="shared" si="1"/>
        <v>1455000</v>
      </c>
    </row>
    <row r="29" spans="1:7" x14ac:dyDescent="0.25">
      <c r="A29" s="3">
        <v>2018</v>
      </c>
      <c r="B29" s="15">
        <v>751000</v>
      </c>
      <c r="C29" s="15">
        <v>721000</v>
      </c>
      <c r="D29" s="18">
        <v>418000</v>
      </c>
      <c r="E29" s="18">
        <v>418000</v>
      </c>
      <c r="F29" s="19">
        <f t="shared" si="0"/>
        <v>1169000</v>
      </c>
      <c r="G29" s="19">
        <f t="shared" si="1"/>
        <v>1139000</v>
      </c>
    </row>
    <row r="30" spans="1:7" x14ac:dyDescent="0.25">
      <c r="A30" s="3"/>
      <c r="B30" s="15"/>
      <c r="C30" s="15"/>
      <c r="D30" s="18"/>
      <c r="E30" s="18"/>
      <c r="F30" s="19"/>
      <c r="G30" s="19"/>
    </row>
    <row r="31" spans="1:7" x14ac:dyDescent="0.25">
      <c r="A31" s="2" t="s">
        <v>20</v>
      </c>
      <c r="F31" s="19">
        <f t="shared" si="0"/>
        <v>0</v>
      </c>
      <c r="G31" s="19">
        <f t="shared" si="1"/>
        <v>0</v>
      </c>
    </row>
    <row r="32" spans="1:7" x14ac:dyDescent="0.25">
      <c r="A32" s="67"/>
      <c r="B32" s="80" t="s">
        <v>11</v>
      </c>
      <c r="C32" s="80"/>
      <c r="D32" s="80" t="s">
        <v>12</v>
      </c>
      <c r="E32" s="80"/>
      <c r="F32" s="68" t="s">
        <v>13</v>
      </c>
      <c r="G32" s="68"/>
    </row>
    <row r="33" spans="1:8" x14ac:dyDescent="0.25">
      <c r="A33" s="69" t="s">
        <v>1</v>
      </c>
      <c r="B33" s="70" t="s">
        <v>2</v>
      </c>
      <c r="C33" s="70" t="s">
        <v>3</v>
      </c>
      <c r="D33" s="69" t="s">
        <v>2</v>
      </c>
      <c r="E33" s="69" t="s">
        <v>3</v>
      </c>
      <c r="F33" s="69" t="s">
        <v>2</v>
      </c>
      <c r="G33" s="69" t="s">
        <v>3</v>
      </c>
    </row>
    <row r="34" spans="1:8" x14ac:dyDescent="0.25">
      <c r="A34" s="3">
        <v>1995</v>
      </c>
      <c r="B34" s="23">
        <f>B6/B$19</f>
        <v>0.38946760534230618</v>
      </c>
      <c r="C34" s="23"/>
      <c r="D34" s="23">
        <f t="shared" ref="D34:F34" si="2">D6/D$19</f>
        <v>0.55631499650902139</v>
      </c>
      <c r="E34" s="23"/>
      <c r="F34" s="23">
        <f t="shared" si="2"/>
        <v>0.44158012652765155</v>
      </c>
      <c r="G34" s="23"/>
    </row>
    <row r="35" spans="1:8" x14ac:dyDescent="0.25">
      <c r="A35" s="3">
        <v>1996</v>
      </c>
      <c r="B35" s="23">
        <f t="shared" ref="B35:F35" si="3">B7/B$19</f>
        <v>0.34492390785489918</v>
      </c>
      <c r="C35" s="23"/>
      <c r="D35" s="23">
        <f t="shared" si="3"/>
        <v>0.57318634476169483</v>
      </c>
      <c r="E35" s="23"/>
      <c r="F35" s="23">
        <f t="shared" si="3"/>
        <v>0.41621858615908697</v>
      </c>
      <c r="G35" s="23"/>
      <c r="H35" s="66" t="s">
        <v>66</v>
      </c>
    </row>
    <row r="36" spans="1:8" x14ac:dyDescent="0.25">
      <c r="A36" s="3">
        <v>1997</v>
      </c>
      <c r="B36" s="23">
        <f t="shared" ref="B36:F36" si="4">B8/B$19</f>
        <v>0.40031211298823988</v>
      </c>
      <c r="C36" s="23"/>
      <c r="D36" s="23">
        <f t="shared" si="4"/>
        <v>0.58225039503178633</v>
      </c>
      <c r="E36" s="23"/>
      <c r="F36" s="23">
        <f t="shared" si="4"/>
        <v>0.45713806939738683</v>
      </c>
      <c r="G36" s="23"/>
    </row>
    <row r="37" spans="1:8" x14ac:dyDescent="0.25">
      <c r="A37" s="3">
        <v>1998</v>
      </c>
      <c r="B37" s="23">
        <f t="shared" ref="B37:F37" si="5">B9/B$19</f>
        <v>0.32817629209769972</v>
      </c>
      <c r="C37" s="23"/>
      <c r="D37" s="23">
        <f t="shared" si="5"/>
        <v>0.51531841399331202</v>
      </c>
      <c r="E37" s="23"/>
      <c r="F37" s="23">
        <f t="shared" si="5"/>
        <v>0.38662759735191765</v>
      </c>
      <c r="G37" s="23"/>
    </row>
    <row r="38" spans="1:8" x14ac:dyDescent="0.25">
      <c r="A38" s="3">
        <v>1999</v>
      </c>
      <c r="B38" s="23">
        <f t="shared" ref="B38:F38" si="6">B10/B$19</f>
        <v>0.3836993567468146</v>
      </c>
      <c r="C38" s="23"/>
      <c r="D38" s="23">
        <f t="shared" si="6"/>
        <v>0.52930070187042955</v>
      </c>
      <c r="E38" s="23"/>
      <c r="F38" s="23">
        <f t="shared" si="6"/>
        <v>0.42917596341900116</v>
      </c>
      <c r="G38" s="23"/>
    </row>
    <row r="39" spans="1:8" x14ac:dyDescent="0.25">
      <c r="A39" s="3">
        <v>2000</v>
      </c>
      <c r="B39" s="23">
        <f t="shared" ref="B39:F39" si="7">B11/B$19</f>
        <v>0.56399017261350393</v>
      </c>
      <c r="C39" s="23"/>
      <c r="D39" s="23">
        <f t="shared" si="7"/>
        <v>0.49739095285341567</v>
      </c>
      <c r="E39" s="23"/>
      <c r="F39" s="23">
        <f t="shared" si="7"/>
        <v>0.54318880900568367</v>
      </c>
      <c r="G39" s="23"/>
    </row>
    <row r="40" spans="1:8" x14ac:dyDescent="0.25">
      <c r="A40" s="3">
        <v>2001</v>
      </c>
      <c r="B40" s="23">
        <f t="shared" ref="B40:F40" si="8">B12/B$19</f>
        <v>0.60121340183128535</v>
      </c>
      <c r="C40" s="23"/>
      <c r="D40" s="23">
        <f t="shared" si="8"/>
        <v>0.5784874875978393</v>
      </c>
      <c r="E40" s="23"/>
      <c r="F40" s="23">
        <f t="shared" si="8"/>
        <v>0.59411527054697044</v>
      </c>
      <c r="G40" s="23"/>
    </row>
    <row r="41" spans="1:8" x14ac:dyDescent="0.25">
      <c r="A41" s="3">
        <v>2002</v>
      </c>
      <c r="B41" s="23">
        <f t="shared" ref="B41:F41" si="9">B13/B$19</f>
        <v>0.46467415070217077</v>
      </c>
      <c r="C41" s="23"/>
      <c r="D41" s="23">
        <f t="shared" si="9"/>
        <v>0.49106235990151764</v>
      </c>
      <c r="E41" s="23"/>
      <c r="F41" s="23">
        <f t="shared" si="9"/>
        <v>0.47291615018042588</v>
      </c>
      <c r="G41" s="23"/>
    </row>
    <row r="42" spans="1:8" x14ac:dyDescent="0.25">
      <c r="A42" s="3">
        <v>2003</v>
      </c>
      <c r="B42" s="23">
        <f t="shared" ref="B42:G42" si="10">B14/B$19</f>
        <v>0.60861598752883295</v>
      </c>
      <c r="C42" s="23">
        <f t="shared" si="10"/>
        <v>0.68181818181818177</v>
      </c>
      <c r="D42" s="23">
        <f t="shared" si="10"/>
        <v>0.49894535699849335</v>
      </c>
      <c r="E42" s="23">
        <f t="shared" si="10"/>
        <v>0.63818396801616617</v>
      </c>
      <c r="F42" s="23">
        <f t="shared" si="10"/>
        <v>0.57436185255580352</v>
      </c>
      <c r="G42" s="23">
        <f t="shared" si="10"/>
        <v>0.66896683752000985</v>
      </c>
    </row>
    <row r="43" spans="1:8" x14ac:dyDescent="0.25">
      <c r="A43" s="3">
        <v>2004</v>
      </c>
      <c r="B43" s="23">
        <f t="shared" ref="B43:G43" si="11">B15/B$19</f>
        <v>0.70976696676247031</v>
      </c>
      <c r="C43" s="23">
        <f t="shared" si="11"/>
        <v>0.70909090909090911</v>
      </c>
      <c r="D43" s="23">
        <f t="shared" si="11"/>
        <v>0.71590122367985887</v>
      </c>
      <c r="E43" s="23">
        <f t="shared" si="11"/>
        <v>0.81162898055884602</v>
      </c>
      <c r="F43" s="23">
        <f t="shared" si="11"/>
        <v>0.71168291876704404</v>
      </c>
      <c r="G43" s="23">
        <f t="shared" si="11"/>
        <v>0.7392908816648196</v>
      </c>
    </row>
    <row r="44" spans="1:8" x14ac:dyDescent="0.25">
      <c r="A44" s="3">
        <v>2005</v>
      </c>
      <c r="B44" s="23">
        <f t="shared" ref="B44:G44" si="12">B16/B$19</f>
        <v>0.73220037987655684</v>
      </c>
      <c r="C44" s="23">
        <f t="shared" si="12"/>
        <v>0.81818181818181823</v>
      </c>
      <c r="D44" s="23">
        <f t="shared" si="12"/>
        <v>0.73826333002609046</v>
      </c>
      <c r="E44" s="23">
        <f t="shared" si="12"/>
        <v>0.72139463277820359</v>
      </c>
      <c r="F44" s="23">
        <f t="shared" si="12"/>
        <v>0.73409406017868128</v>
      </c>
      <c r="G44" s="23">
        <f t="shared" si="12"/>
        <v>0.78967562235767352</v>
      </c>
    </row>
    <row r="45" spans="1:8" x14ac:dyDescent="0.25">
      <c r="A45" s="3">
        <v>2006</v>
      </c>
      <c r="B45" s="23">
        <f t="shared" ref="B45:G45" si="13">B17/B$19</f>
        <v>0.78006015268500628</v>
      </c>
      <c r="C45" s="23">
        <f t="shared" si="13"/>
        <v>0.88636363636363635</v>
      </c>
      <c r="D45" s="23">
        <f t="shared" si="13"/>
        <v>0.82519898577885564</v>
      </c>
      <c r="E45" s="23">
        <f t="shared" si="13"/>
        <v>0.6709571632638841</v>
      </c>
      <c r="F45" s="23">
        <f t="shared" si="13"/>
        <v>0.79415865539119812</v>
      </c>
      <c r="G45" s="23">
        <f t="shared" si="13"/>
        <v>0.82292115605631488</v>
      </c>
    </row>
    <row r="46" spans="1:8" x14ac:dyDescent="0.25">
      <c r="A46" s="3">
        <v>2007</v>
      </c>
      <c r="B46" s="23">
        <f t="shared" ref="B46:G46" si="14">B18/B$19</f>
        <v>0.81475777027816443</v>
      </c>
      <c r="C46" s="23">
        <f t="shared" si="14"/>
        <v>0.99409090909090914</v>
      </c>
      <c r="D46" s="23">
        <f t="shared" si="14"/>
        <v>0.77042736927203914</v>
      </c>
      <c r="E46" s="23">
        <f t="shared" si="14"/>
        <v>0.92187608877430149</v>
      </c>
      <c r="F46" s="23">
        <f t="shared" si="14"/>
        <v>0.80091177037710382</v>
      </c>
      <c r="G46" s="23">
        <f t="shared" si="14"/>
        <v>0.97282187641095108</v>
      </c>
    </row>
    <row r="47" spans="1:8" x14ac:dyDescent="0.25">
      <c r="A47" s="3">
        <v>2008</v>
      </c>
      <c r="B47" s="23">
        <f t="shared" ref="B47:G47" si="15">B19/B$19</f>
        <v>1</v>
      </c>
      <c r="C47" s="23">
        <f t="shared" si="15"/>
        <v>1</v>
      </c>
      <c r="D47" s="23">
        <f t="shared" si="15"/>
        <v>1</v>
      </c>
      <c r="E47" s="23">
        <f t="shared" si="15"/>
        <v>1</v>
      </c>
      <c r="F47" s="23">
        <f t="shared" si="15"/>
        <v>1</v>
      </c>
      <c r="G47" s="23">
        <f t="shared" si="15"/>
        <v>1</v>
      </c>
    </row>
    <row r="48" spans="1:8" x14ac:dyDescent="0.25">
      <c r="A48" s="3">
        <v>2009</v>
      </c>
      <c r="B48" s="23">
        <f t="shared" ref="B48:G48" si="16">B20/B$19</f>
        <v>0.66158973999485926</v>
      </c>
      <c r="C48" s="23">
        <f t="shared" si="16"/>
        <v>0.74272727272727268</v>
      </c>
      <c r="D48" s="23">
        <f t="shared" si="16"/>
        <v>0.87749017013927166</v>
      </c>
      <c r="E48" s="23">
        <f t="shared" si="16"/>
        <v>0.92763570482893176</v>
      </c>
      <c r="F48" s="23">
        <f t="shared" si="16"/>
        <v>0.72902331304116286</v>
      </c>
      <c r="G48" s="23">
        <f t="shared" si="16"/>
        <v>0.79718733325124169</v>
      </c>
    </row>
    <row r="49" spans="1:7" x14ac:dyDescent="0.25">
      <c r="A49" s="3">
        <v>2010</v>
      </c>
      <c r="B49" s="23">
        <f t="shared" ref="B49:G49" si="17">B21/B$19</f>
        <v>0.83326056260452452</v>
      </c>
      <c r="C49" s="23">
        <f t="shared" si="17"/>
        <v>0.77272727272727271</v>
      </c>
      <c r="D49" s="23">
        <f t="shared" si="17"/>
        <v>0.53166648293095209</v>
      </c>
      <c r="E49" s="23">
        <f t="shared" si="17"/>
        <v>0.64237683785102084</v>
      </c>
      <c r="F49" s="23">
        <f t="shared" si="17"/>
        <v>0.73906173961747879</v>
      </c>
      <c r="G49" s="23">
        <f t="shared" si="17"/>
        <v>0.7343358781759225</v>
      </c>
    </row>
    <row r="50" spans="1:7" x14ac:dyDescent="0.25">
      <c r="A50" s="3">
        <v>2011</v>
      </c>
      <c r="B50" s="23">
        <f t="shared" ref="B50:G50" si="18">B22/B$19</f>
        <v>0.70691422066888987</v>
      </c>
      <c r="C50" s="23">
        <f t="shared" si="18"/>
        <v>0.59341363636363631</v>
      </c>
      <c r="D50" s="23">
        <f t="shared" si="18"/>
        <v>0.62121339065887626</v>
      </c>
      <c r="E50" s="23">
        <f t="shared" si="18"/>
        <v>0.70225942443035327</v>
      </c>
      <c r="F50" s="23">
        <f t="shared" si="18"/>
        <v>0.68014672800227716</v>
      </c>
      <c r="G50" s="23">
        <f t="shared" si="18"/>
        <v>0.62547138591306495</v>
      </c>
    </row>
    <row r="51" spans="1:7" x14ac:dyDescent="0.25">
      <c r="A51" s="3">
        <v>2012</v>
      </c>
      <c r="B51" s="23">
        <f t="shared" ref="B51:G51" si="19">B23/B$19</f>
        <v>0.58500756081196115</v>
      </c>
      <c r="C51" s="23">
        <f t="shared" si="19"/>
        <v>0.59741590909090914</v>
      </c>
      <c r="D51" s="23">
        <f t="shared" si="19"/>
        <v>0.6034395325763422</v>
      </c>
      <c r="E51" s="23">
        <f t="shared" si="19"/>
        <v>0.75695073514040834</v>
      </c>
      <c r="F51" s="23">
        <f t="shared" si="19"/>
        <v>0.59076453736605794</v>
      </c>
      <c r="G51" s="23">
        <f t="shared" si="19"/>
        <v>0.64440282138899152</v>
      </c>
    </row>
    <row r="52" spans="1:7" x14ac:dyDescent="0.25">
      <c r="A52" s="3">
        <v>2013</v>
      </c>
      <c r="B52" s="23">
        <f t="shared" ref="B52:G52" si="20">B24/B$19</f>
        <v>0.81933064281923151</v>
      </c>
      <c r="C52" s="23">
        <f t="shared" si="20"/>
        <v>0.78409090909090906</v>
      </c>
      <c r="D52" s="23">
        <f t="shared" si="20"/>
        <v>0.79668687759526702</v>
      </c>
      <c r="E52" s="23">
        <f t="shared" si="20"/>
        <v>1.0669988154135601</v>
      </c>
      <c r="F52" s="23">
        <f t="shared" si="20"/>
        <v>0.81225816966458231</v>
      </c>
      <c r="G52" s="23">
        <f t="shared" si="20"/>
        <v>0.86741421417723596</v>
      </c>
    </row>
    <row r="53" spans="1:7" x14ac:dyDescent="0.25">
      <c r="A53" s="3">
        <v>2014</v>
      </c>
      <c r="B53" s="23">
        <f t="shared" ref="B53:G53" si="21">B25/B$19</f>
        <v>0.75810375503636862</v>
      </c>
      <c r="C53" s="23">
        <f t="shared" si="21"/>
        <v>0.76154045454545449</v>
      </c>
      <c r="D53" s="23">
        <f t="shared" si="21"/>
        <v>0.85110498658729283</v>
      </c>
      <c r="E53" s="23">
        <f t="shared" si="21"/>
        <v>1.2520904466587695</v>
      </c>
      <c r="F53" s="23">
        <f t="shared" si="21"/>
        <v>0.78715142917481562</v>
      </c>
      <c r="G53" s="23">
        <f t="shared" si="21"/>
        <v>0.90601943777449412</v>
      </c>
    </row>
    <row r="54" spans="1:7" x14ac:dyDescent="0.25">
      <c r="A54" s="3">
        <v>2015</v>
      </c>
      <c r="B54" s="23">
        <f t="shared" ref="B54:G54" si="22">B26/B$19</f>
        <v>0.61431380207029385</v>
      </c>
      <c r="C54" s="23">
        <f t="shared" si="22"/>
        <v>0.5655681818181818</v>
      </c>
      <c r="D54" s="23">
        <f t="shared" si="22"/>
        <v>0.6144298680777569</v>
      </c>
      <c r="E54" s="23">
        <f t="shared" si="22"/>
        <v>0.8710194411539266</v>
      </c>
      <c r="F54" s="23">
        <f t="shared" si="22"/>
        <v>0.61435005371456908</v>
      </c>
      <c r="G54" s="23">
        <f t="shared" si="22"/>
        <v>0.65553105631490372</v>
      </c>
    </row>
    <row r="55" spans="1:7" x14ac:dyDescent="0.25">
      <c r="A55" s="3">
        <v>2016</v>
      </c>
      <c r="B55" s="23">
        <f t="shared" ref="B55:G55" si="23">B27/B$19</f>
        <v>0.48915916427157502</v>
      </c>
      <c r="C55" s="23">
        <f t="shared" si="23"/>
        <v>0.62214090909090913</v>
      </c>
      <c r="D55" s="23">
        <f t="shared" si="23"/>
        <v>0.20330944769044207</v>
      </c>
      <c r="E55" s="23">
        <f t="shared" si="23"/>
        <v>0.54574811859800709</v>
      </c>
      <c r="F55" s="23">
        <f t="shared" si="23"/>
        <v>0.39987787969772931</v>
      </c>
      <c r="G55" s="23">
        <f t="shared" si="23"/>
        <v>0.59964136190124373</v>
      </c>
    </row>
    <row r="56" spans="1:7" x14ac:dyDescent="0.25">
      <c r="A56" s="3">
        <v>2017</v>
      </c>
      <c r="B56" s="23">
        <f t="shared" ref="B56:G56" si="24">B28/B$19</f>
        <v>0.35050121673993812</v>
      </c>
      <c r="C56" s="23">
        <f t="shared" si="24"/>
        <v>0.47727272727272729</v>
      </c>
      <c r="D56" s="23">
        <f t="shared" si="24"/>
        <v>0.29765185756807411</v>
      </c>
      <c r="E56" s="23">
        <f t="shared" si="24"/>
        <v>0.44095359208417534</v>
      </c>
      <c r="F56" s="23">
        <f t="shared" si="24"/>
        <v>0.33399443572156573</v>
      </c>
      <c r="G56" s="23">
        <f t="shared" si="24"/>
        <v>0.46657585272749663</v>
      </c>
    </row>
    <row r="57" spans="1:7" x14ac:dyDescent="0.25">
      <c r="A57" s="3">
        <v>2018</v>
      </c>
      <c r="B57" s="23">
        <f t="shared" ref="B57:G57" si="25">B29/B$19</f>
        <v>0.25069182263970813</v>
      </c>
      <c r="C57" s="23">
        <f t="shared" si="25"/>
        <v>0.3277272727272727</v>
      </c>
      <c r="D57" s="23">
        <f t="shared" si="25"/>
        <v>0.30720611472458015</v>
      </c>
      <c r="E57" s="23">
        <f t="shared" si="25"/>
        <v>0.45510765800292663</v>
      </c>
      <c r="F57" s="23">
        <f t="shared" si="25"/>
        <v>0.26834329577904487</v>
      </c>
      <c r="G57" s="23">
        <f t="shared" si="25"/>
        <v>0.36524391495300251</v>
      </c>
    </row>
  </sheetData>
  <mergeCells count="4">
    <mergeCell ref="B4:C4"/>
    <mergeCell ref="D4:E4"/>
    <mergeCell ref="B32:C32"/>
    <mergeCell ref="D32:E32"/>
  </mergeCells>
  <hyperlinks>
    <hyperlink ref="H3" location="Entrada!A1" display="Entrada" xr:uid="{D04C6ABC-C1F2-4D0B-8BB2-2356ADFFADC8}"/>
    <hyperlink ref="H35" location="Entrada!A1" display="Entrada" xr:uid="{DB5932BD-E027-4152-937A-F22ED3431D6C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A965-9E64-4F25-A71A-F08A80A5369E}">
  <dimension ref="A1:F30"/>
  <sheetViews>
    <sheetView topLeftCell="A4" zoomScale="90" zoomScaleNormal="90" workbookViewId="0">
      <selection activeCell="C30" sqref="C30"/>
    </sheetView>
  </sheetViews>
  <sheetFormatPr defaultColWidth="11.42578125" defaultRowHeight="15" x14ac:dyDescent="0.25"/>
  <sheetData>
    <row r="1" spans="1:6" ht="18.75" x14ac:dyDescent="0.3">
      <c r="A1" s="54" t="s">
        <v>61</v>
      </c>
    </row>
    <row r="2" spans="1:6" ht="18.75" x14ac:dyDescent="0.3">
      <c r="A2" s="1" t="s">
        <v>16</v>
      </c>
      <c r="F2" s="66" t="s">
        <v>66</v>
      </c>
    </row>
    <row r="3" spans="1:6" x14ac:dyDescent="0.25">
      <c r="B3" s="2" t="s">
        <v>0</v>
      </c>
      <c r="D3" t="s">
        <v>15</v>
      </c>
    </row>
    <row r="4" spans="1:6" x14ac:dyDescent="0.25">
      <c r="A4" s="78"/>
      <c r="B4" s="80" t="s">
        <v>14</v>
      </c>
      <c r="C4" s="80"/>
      <c r="D4" s="80" t="s">
        <v>14</v>
      </c>
      <c r="E4" s="80"/>
    </row>
    <row r="5" spans="1:6" x14ac:dyDescent="0.25">
      <c r="A5" s="69" t="s">
        <v>1</v>
      </c>
      <c r="B5" s="69" t="s">
        <v>2</v>
      </c>
      <c r="C5" s="69" t="s">
        <v>3</v>
      </c>
      <c r="D5" s="69" t="s">
        <v>2</v>
      </c>
      <c r="E5" s="69" t="s">
        <v>3</v>
      </c>
    </row>
    <row r="6" spans="1:6" x14ac:dyDescent="0.25">
      <c r="A6" s="3">
        <v>1995</v>
      </c>
      <c r="B6" s="14">
        <v>6146912</v>
      </c>
      <c r="C6" s="13"/>
      <c r="D6" s="20">
        <f>B6/B$19</f>
        <v>0.65059355472388269</v>
      </c>
      <c r="E6" s="20"/>
    </row>
    <row r="7" spans="1:6" x14ac:dyDescent="0.25">
      <c r="A7" s="3">
        <v>1996</v>
      </c>
      <c r="B7" s="14">
        <v>6423819</v>
      </c>
      <c r="C7" s="13"/>
      <c r="D7" s="20">
        <f t="shared" ref="D7:D29" si="0">B7/B$19</f>
        <v>0.67990158930416078</v>
      </c>
      <c r="E7" s="20"/>
    </row>
    <row r="8" spans="1:6" x14ac:dyDescent="0.25">
      <c r="A8" s="3">
        <v>1997</v>
      </c>
      <c r="B8" s="15">
        <v>6428958</v>
      </c>
      <c r="C8" s="15"/>
      <c r="D8" s="20">
        <f t="shared" si="0"/>
        <v>0.68044550473319676</v>
      </c>
      <c r="E8" s="20"/>
    </row>
    <row r="9" spans="1:6" x14ac:dyDescent="0.25">
      <c r="A9" s="3">
        <v>1998</v>
      </c>
      <c r="B9" s="15">
        <v>8111023</v>
      </c>
      <c r="C9" s="15"/>
      <c r="D9" s="20">
        <f t="shared" si="0"/>
        <v>0.85847646525884402</v>
      </c>
      <c r="E9" s="20"/>
    </row>
    <row r="10" spans="1:6" x14ac:dyDescent="0.25">
      <c r="A10" s="3">
        <v>1999</v>
      </c>
      <c r="B10" s="15">
        <v>8501109</v>
      </c>
      <c r="C10" s="15"/>
      <c r="D10" s="20">
        <f t="shared" si="0"/>
        <v>0.89976344600430136</v>
      </c>
      <c r="E10" s="20"/>
    </row>
    <row r="11" spans="1:6" x14ac:dyDescent="0.25">
      <c r="A11" s="3">
        <v>2000</v>
      </c>
      <c r="B11" s="15">
        <v>8831523</v>
      </c>
      <c r="C11" s="15"/>
      <c r="D11" s="20">
        <f t="shared" si="0"/>
        <v>0.93473469966639011</v>
      </c>
      <c r="E11" s="20"/>
    </row>
    <row r="12" spans="1:6" x14ac:dyDescent="0.25">
      <c r="A12" s="3">
        <v>2001</v>
      </c>
      <c r="B12" s="15">
        <v>8862621</v>
      </c>
      <c r="C12" s="15"/>
      <c r="D12" s="20">
        <f t="shared" si="0"/>
        <v>0.93802613418909075</v>
      </c>
      <c r="E12" s="20"/>
    </row>
    <row r="13" spans="1:6" x14ac:dyDescent="0.25">
      <c r="A13" s="3">
        <v>2002</v>
      </c>
      <c r="B13" s="15">
        <v>8525815</v>
      </c>
      <c r="C13" s="15">
        <v>7362413.7400000002</v>
      </c>
      <c r="D13" s="20">
        <f t="shared" si="0"/>
        <v>0.90237834668337535</v>
      </c>
      <c r="E13" s="20">
        <f t="shared" ref="E13:E29" si="1">C13/C$19</f>
        <v>0.89442055306952462</v>
      </c>
    </row>
    <row r="14" spans="1:6" x14ac:dyDescent="0.25">
      <c r="A14" s="3">
        <v>2003</v>
      </c>
      <c r="B14" s="15">
        <v>9950078</v>
      </c>
      <c r="C14" s="15">
        <v>7292873.9500000002</v>
      </c>
      <c r="D14" s="20">
        <f t="shared" si="0"/>
        <v>1.0531233594689335</v>
      </c>
      <c r="E14" s="20">
        <f t="shared" si="1"/>
        <v>0.8859725332177989</v>
      </c>
    </row>
    <row r="15" spans="1:6" x14ac:dyDescent="0.25">
      <c r="A15" s="3">
        <v>2004</v>
      </c>
      <c r="B15" s="15">
        <v>8814248</v>
      </c>
      <c r="C15" s="15">
        <v>7965199.3399999999</v>
      </c>
      <c r="D15" s="20">
        <f t="shared" si="0"/>
        <v>0.93290630133274632</v>
      </c>
      <c r="E15" s="20">
        <f t="shared" si="1"/>
        <v>0.96764977500324678</v>
      </c>
    </row>
    <row r="16" spans="1:6" x14ac:dyDescent="0.25">
      <c r="A16" s="3">
        <v>2005</v>
      </c>
      <c r="B16" s="15">
        <v>9654393</v>
      </c>
      <c r="C16" s="15">
        <v>8243435</v>
      </c>
      <c r="D16" s="20">
        <f t="shared" si="0"/>
        <v>1.0218278479619312</v>
      </c>
      <c r="E16" s="20">
        <f t="shared" si="1"/>
        <v>1.0014511479889578</v>
      </c>
    </row>
    <row r="17" spans="1:5" x14ac:dyDescent="0.25">
      <c r="A17" s="3">
        <v>2006</v>
      </c>
      <c r="B17" s="15">
        <v>9322937</v>
      </c>
      <c r="C17" s="15">
        <v>9021552</v>
      </c>
      <c r="D17" s="20">
        <f t="shared" si="0"/>
        <v>0.98674630827589715</v>
      </c>
      <c r="E17" s="20">
        <f t="shared" si="1"/>
        <v>1.0959804507516684</v>
      </c>
    </row>
    <row r="18" spans="1:5" x14ac:dyDescent="0.25">
      <c r="A18" s="3">
        <v>2007</v>
      </c>
      <c r="B18" s="15">
        <v>9762634</v>
      </c>
      <c r="C18" s="15">
        <v>8962852</v>
      </c>
      <c r="D18" s="20">
        <f t="shared" si="0"/>
        <v>1.0332841526815804</v>
      </c>
      <c r="E18" s="20">
        <f t="shared" si="1"/>
        <v>1.088849299431017</v>
      </c>
    </row>
    <row r="19" spans="1:5" x14ac:dyDescent="0.25">
      <c r="A19" s="3">
        <v>2008</v>
      </c>
      <c r="B19" s="15">
        <v>9448160</v>
      </c>
      <c r="C19" s="15">
        <v>8231489.8899999997</v>
      </c>
      <c r="D19" s="20">
        <f t="shared" si="0"/>
        <v>1</v>
      </c>
      <c r="E19" s="20">
        <f t="shared" si="1"/>
        <v>1</v>
      </c>
    </row>
    <row r="20" spans="1:5" x14ac:dyDescent="0.25">
      <c r="A20" s="3">
        <v>2009</v>
      </c>
      <c r="B20" s="15">
        <v>8907666</v>
      </c>
      <c r="C20" s="15">
        <v>7700000</v>
      </c>
      <c r="D20" s="20">
        <f t="shared" si="0"/>
        <v>0.94279372914937931</v>
      </c>
      <c r="E20" s="20">
        <f t="shared" si="1"/>
        <v>0.9354321153153965</v>
      </c>
    </row>
    <row r="21" spans="1:5" x14ac:dyDescent="0.25">
      <c r="A21" s="3">
        <v>2010</v>
      </c>
      <c r="B21" s="15">
        <v>9107078</v>
      </c>
      <c r="C21" s="15">
        <v>5700000</v>
      </c>
      <c r="D21" s="20">
        <f t="shared" si="0"/>
        <v>0.96389963760139541</v>
      </c>
      <c r="E21" s="20">
        <f t="shared" si="1"/>
        <v>0.69246273471399478</v>
      </c>
    </row>
    <row r="22" spans="1:5" x14ac:dyDescent="0.25">
      <c r="A22" s="3">
        <v>2011</v>
      </c>
      <c r="B22" s="15">
        <v>8134111</v>
      </c>
      <c r="C22" s="15">
        <v>5953855</v>
      </c>
      <c r="D22" s="20">
        <f t="shared" si="0"/>
        <v>0.86092011566273219</v>
      </c>
      <c r="E22" s="20">
        <f t="shared" si="1"/>
        <v>0.72330223077027922</v>
      </c>
    </row>
    <row r="23" spans="1:5" x14ac:dyDescent="0.25">
      <c r="A23" s="3">
        <v>2012</v>
      </c>
      <c r="B23" s="15">
        <v>6689667</v>
      </c>
      <c r="C23" s="15">
        <v>6100000</v>
      </c>
      <c r="D23" s="20">
        <f t="shared" si="0"/>
        <v>0.70803913142876496</v>
      </c>
      <c r="E23" s="20">
        <f t="shared" si="1"/>
        <v>0.7410566108342751</v>
      </c>
    </row>
    <row r="24" spans="1:5" x14ac:dyDescent="0.25">
      <c r="A24" s="3">
        <v>2013</v>
      </c>
      <c r="B24" s="15">
        <v>6510653</v>
      </c>
      <c r="C24" s="15">
        <v>6510000</v>
      </c>
      <c r="D24" s="20">
        <f t="shared" si="0"/>
        <v>0.68909216186008704</v>
      </c>
      <c r="E24" s="20">
        <f t="shared" si="1"/>
        <v>0.79086533385756252</v>
      </c>
    </row>
    <row r="25" spans="1:5" x14ac:dyDescent="0.25">
      <c r="A25" s="3">
        <v>2014</v>
      </c>
      <c r="B25" s="15">
        <v>6162504</v>
      </c>
      <c r="C25" s="15">
        <v>5974139</v>
      </c>
      <c r="D25" s="20">
        <f t="shared" si="0"/>
        <v>0.65224382313593332</v>
      </c>
      <c r="E25" s="20">
        <f t="shared" si="1"/>
        <v>0.72576642622833865</v>
      </c>
    </row>
    <row r="26" spans="1:5" x14ac:dyDescent="0.25">
      <c r="A26" s="3">
        <v>2015</v>
      </c>
      <c r="B26" s="15">
        <v>5075878</v>
      </c>
      <c r="C26" s="15">
        <v>4700000</v>
      </c>
      <c r="D26" s="20">
        <f t="shared" si="0"/>
        <v>0.53723455148939048</v>
      </c>
      <c r="E26" s="20">
        <f t="shared" si="1"/>
        <v>0.57097804441329392</v>
      </c>
    </row>
    <row r="27" spans="1:5" x14ac:dyDescent="0.25">
      <c r="A27" s="3">
        <v>2016</v>
      </c>
      <c r="B27" s="15">
        <v>3331252</v>
      </c>
      <c r="C27" s="15">
        <v>3174250</v>
      </c>
      <c r="D27" s="20">
        <f t="shared" si="0"/>
        <v>0.35258209005774671</v>
      </c>
      <c r="E27" s="20">
        <f t="shared" si="1"/>
        <v>0.38562277818699964</v>
      </c>
    </row>
    <row r="28" spans="1:5" x14ac:dyDescent="0.25">
      <c r="A28" s="3">
        <v>2017</v>
      </c>
      <c r="B28" s="15">
        <v>3600000</v>
      </c>
      <c r="C28" s="15">
        <v>3700000</v>
      </c>
      <c r="D28" s="20">
        <f t="shared" si="0"/>
        <v>0.38102657025283232</v>
      </c>
      <c r="E28" s="20">
        <f t="shared" si="1"/>
        <v>0.44949335411259311</v>
      </c>
    </row>
    <row r="29" spans="1:5" x14ac:dyDescent="0.25">
      <c r="A29" s="55">
        <v>2018</v>
      </c>
      <c r="B29" s="71">
        <v>3500000</v>
      </c>
      <c r="C29" s="79">
        <v>3450000</v>
      </c>
      <c r="D29" s="28">
        <f t="shared" si="0"/>
        <v>0.37044249885692027</v>
      </c>
      <c r="E29" s="28">
        <f t="shared" si="1"/>
        <v>0.41912218153741793</v>
      </c>
    </row>
    <row r="30" spans="1:5" x14ac:dyDescent="0.25">
      <c r="C30">
        <f>C29*0.07</f>
        <v>241500.00000000003</v>
      </c>
    </row>
  </sheetData>
  <mergeCells count="2">
    <mergeCell ref="B4:C4"/>
    <mergeCell ref="D4:E4"/>
  </mergeCells>
  <hyperlinks>
    <hyperlink ref="F2" location="Entrada!A1" display="Entrada" xr:uid="{092AC591-B107-470C-90C1-CC8DC934045B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628E-7BE6-4351-90A3-3203D1D1BB15}">
  <dimension ref="A1:G31"/>
  <sheetViews>
    <sheetView zoomScale="80" zoomScaleNormal="80" workbookViewId="0">
      <selection activeCell="C16" sqref="C16"/>
    </sheetView>
  </sheetViews>
  <sheetFormatPr defaultColWidth="11.42578125" defaultRowHeight="15" x14ac:dyDescent="0.25"/>
  <cols>
    <col min="2" max="2" width="14.85546875" customWidth="1"/>
    <col min="3" max="3" width="14.28515625" customWidth="1"/>
    <col min="4" max="4" width="13.42578125" customWidth="1"/>
    <col min="5" max="5" width="18.140625" customWidth="1"/>
    <col min="7" max="7" width="10.85546875" customWidth="1"/>
  </cols>
  <sheetData>
    <row r="1" spans="1:7" ht="18.75" x14ac:dyDescent="0.3">
      <c r="A1" s="54" t="s">
        <v>61</v>
      </c>
    </row>
    <row r="2" spans="1:7" ht="18.75" x14ac:dyDescent="0.3">
      <c r="A2" s="1" t="s">
        <v>62</v>
      </c>
      <c r="G2" s="66" t="s">
        <v>66</v>
      </c>
    </row>
    <row r="3" spans="1:7" x14ac:dyDescent="0.25">
      <c r="A3" t="s">
        <v>0</v>
      </c>
    </row>
    <row r="4" spans="1:7" ht="30" x14ac:dyDescent="0.25">
      <c r="A4" s="56" t="s">
        <v>1</v>
      </c>
      <c r="B4" s="35" t="str">
        <f>B19</f>
        <v>LEGUMINOSAS</v>
      </c>
      <c r="C4" s="35" t="s">
        <v>21</v>
      </c>
      <c r="D4" s="35" t="s">
        <v>13</v>
      </c>
      <c r="E4" s="35" t="s">
        <v>14</v>
      </c>
      <c r="F4" s="35" t="s">
        <v>23</v>
      </c>
      <c r="G4" s="35" t="s">
        <v>20</v>
      </c>
    </row>
    <row r="5" spans="1:7" x14ac:dyDescent="0.25">
      <c r="A5" s="3">
        <v>2007</v>
      </c>
      <c r="B5" s="25">
        <f>Leguminosas!D18</f>
        <v>37108</v>
      </c>
      <c r="C5" s="25">
        <f>Oleaginosas!H18</f>
        <v>75962</v>
      </c>
      <c r="D5" s="25">
        <f>Cereales!G18</f>
        <v>3033710</v>
      </c>
      <c r="E5" s="25">
        <f>Caña!C18*0.075</f>
        <v>672213.9</v>
      </c>
      <c r="F5" s="25">
        <f>SUM(B5:E5)</f>
        <v>3818993.9</v>
      </c>
      <c r="G5" s="20">
        <f>F5/F$6</f>
        <v>0.98161686437898821</v>
      </c>
    </row>
    <row r="6" spans="1:7" x14ac:dyDescent="0.25">
      <c r="A6" s="3">
        <v>2008</v>
      </c>
      <c r="B6" s="25">
        <f>Leguminosas!D19</f>
        <v>73736</v>
      </c>
      <c r="C6" s="25">
        <f>Oleaginosas!H19</f>
        <v>80952</v>
      </c>
      <c r="D6" s="25">
        <f>Cereales!G19</f>
        <v>3118464</v>
      </c>
      <c r="E6" s="25">
        <f>Caña!C19*0.075</f>
        <v>617361.74174999993</v>
      </c>
      <c r="F6" s="25">
        <f t="shared" ref="F6:F16" si="0">SUM(B6:E6)</f>
        <v>3890513.74175</v>
      </c>
      <c r="G6" s="20">
        <f t="shared" ref="G6:G16" si="1">F6/F$6</f>
        <v>1</v>
      </c>
    </row>
    <row r="7" spans="1:7" x14ac:dyDescent="0.25">
      <c r="A7" s="3">
        <v>2009</v>
      </c>
      <c r="B7" s="25">
        <f>Leguminosas!D20</f>
        <v>64946</v>
      </c>
      <c r="C7" s="25">
        <f>Oleaginosas!H20</f>
        <v>106420</v>
      </c>
      <c r="D7" s="25">
        <f>Cereales!G20</f>
        <v>2486000</v>
      </c>
      <c r="E7" s="25">
        <f>Caña!C20*0.075</f>
        <v>577500</v>
      </c>
      <c r="F7" s="25">
        <f t="shared" si="0"/>
        <v>3234866</v>
      </c>
      <c r="G7" s="20">
        <f t="shared" si="1"/>
        <v>0.83147527928918663</v>
      </c>
    </row>
    <row r="8" spans="1:7" x14ac:dyDescent="0.25">
      <c r="A8" s="3">
        <v>2010</v>
      </c>
      <c r="B8" s="25">
        <f>Leguminosas!D21</f>
        <v>70871</v>
      </c>
      <c r="C8" s="25">
        <f>Oleaginosas!H21</f>
        <v>123609</v>
      </c>
      <c r="D8" s="25">
        <f>Cereales!G21</f>
        <v>2290000</v>
      </c>
      <c r="E8" s="25">
        <f>Caña!C21*0.075</f>
        <v>427500</v>
      </c>
      <c r="F8" s="25">
        <f t="shared" si="0"/>
        <v>2911980</v>
      </c>
      <c r="G8" s="20">
        <f t="shared" si="1"/>
        <v>0.74848212685920401</v>
      </c>
    </row>
    <row r="9" spans="1:7" x14ac:dyDescent="0.25">
      <c r="A9" s="3">
        <v>2011</v>
      </c>
      <c r="B9" s="25">
        <f>Leguminosas!D22</f>
        <v>88646</v>
      </c>
      <c r="C9" s="25">
        <f>Oleaginosas!H22</f>
        <v>128180</v>
      </c>
      <c r="D9" s="25">
        <f>Cereales!G22</f>
        <v>1950510</v>
      </c>
      <c r="E9" s="25">
        <f>Caña!C22*0.075</f>
        <v>446539.125</v>
      </c>
      <c r="F9" s="25">
        <f t="shared" si="0"/>
        <v>2613875.125</v>
      </c>
      <c r="G9" s="20">
        <f t="shared" si="1"/>
        <v>0.67185860236140627</v>
      </c>
    </row>
    <row r="10" spans="1:7" x14ac:dyDescent="0.25">
      <c r="A10" s="3">
        <v>2012</v>
      </c>
      <c r="B10" s="25">
        <f>Leguminosas!D23</f>
        <v>47851</v>
      </c>
      <c r="C10" s="25">
        <f>Oleaginosas!H23</f>
        <v>110226</v>
      </c>
      <c r="D10" s="25">
        <f>Cereales!G23</f>
        <v>2009547</v>
      </c>
      <c r="E10" s="25">
        <f>Caña!C23*0.075</f>
        <v>457500</v>
      </c>
      <c r="F10" s="25">
        <f t="shared" si="0"/>
        <v>2625124</v>
      </c>
      <c r="G10" s="20">
        <f t="shared" si="1"/>
        <v>0.67474996215260441</v>
      </c>
    </row>
    <row r="11" spans="1:7" x14ac:dyDescent="0.25">
      <c r="A11" s="3">
        <v>2013</v>
      </c>
      <c r="B11" s="25">
        <f>Leguminosas!D24</f>
        <v>14788</v>
      </c>
      <c r="C11" s="25">
        <f>Oleaginosas!H24</f>
        <v>86566</v>
      </c>
      <c r="D11" s="25">
        <f>Cereales!G24</f>
        <v>2705000</v>
      </c>
      <c r="E11" s="25">
        <f>Caña!C24*0.075</f>
        <v>488250</v>
      </c>
      <c r="F11" s="25">
        <f t="shared" si="0"/>
        <v>3294604</v>
      </c>
      <c r="G11" s="20">
        <f t="shared" si="1"/>
        <v>0.84683006376377623</v>
      </c>
    </row>
    <row r="12" spans="1:7" x14ac:dyDescent="0.25">
      <c r="A12" s="3">
        <v>2014</v>
      </c>
      <c r="B12" s="25">
        <f>Leguminosas!D25</f>
        <v>17068</v>
      </c>
      <c r="C12" s="25">
        <f>Oleaginosas!H25</f>
        <v>55343</v>
      </c>
      <c r="D12" s="25">
        <f>Cereales!G25</f>
        <v>2825389</v>
      </c>
      <c r="E12" s="25">
        <f>Caña!C25*0.075</f>
        <v>448060.42499999999</v>
      </c>
      <c r="F12" s="25">
        <f t="shared" si="0"/>
        <v>3345860.4249999998</v>
      </c>
      <c r="G12" s="20">
        <f t="shared" si="1"/>
        <v>0.86000478268327396</v>
      </c>
    </row>
    <row r="13" spans="1:7" x14ac:dyDescent="0.25">
      <c r="A13" s="3">
        <v>2015</v>
      </c>
      <c r="B13" s="25">
        <f>Leguminosas!D26</f>
        <v>22607</v>
      </c>
      <c r="C13" s="25">
        <f>Oleaginosas!H26</f>
        <v>50658</v>
      </c>
      <c r="D13" s="25">
        <f>Cereales!G26</f>
        <v>2044250</v>
      </c>
      <c r="E13" s="25">
        <f>Caña!C26*0.075</f>
        <v>352500</v>
      </c>
      <c r="F13" s="25">
        <f t="shared" si="0"/>
        <v>2470015</v>
      </c>
      <c r="G13" s="20">
        <f t="shared" si="1"/>
        <v>0.63488144855875961</v>
      </c>
    </row>
    <row r="14" spans="1:7" x14ac:dyDescent="0.25">
      <c r="A14" s="3">
        <v>2016</v>
      </c>
      <c r="B14" s="25">
        <f>Leguminosas!D27</f>
        <v>37192.419379954699</v>
      </c>
      <c r="C14" s="25">
        <f>Oleaginosas!H27</f>
        <v>66553</v>
      </c>
      <c r="D14" s="25">
        <f>Cereales!G27</f>
        <v>1869960</v>
      </c>
      <c r="E14" s="25">
        <f>Caña!C27*0.075</f>
        <v>238068.75</v>
      </c>
      <c r="F14" s="25">
        <f t="shared" si="0"/>
        <v>2211774.1693799547</v>
      </c>
      <c r="G14" s="20">
        <f t="shared" si="1"/>
        <v>0.56850439715580392</v>
      </c>
    </row>
    <row r="15" spans="1:7" x14ac:dyDescent="0.25">
      <c r="A15" s="3">
        <v>2017</v>
      </c>
      <c r="B15" s="25">
        <f>Leguminosas!D28</f>
        <v>38560.552519818797</v>
      </c>
      <c r="C15" s="25">
        <f>Oleaginosas!H28</f>
        <v>37865</v>
      </c>
      <c r="D15" s="25">
        <f>Cereales!G28</f>
        <v>1455000</v>
      </c>
      <c r="E15" s="25">
        <f>Caña!C28*0.075</f>
        <v>277500</v>
      </c>
      <c r="F15" s="25">
        <f t="shared" si="0"/>
        <v>1808925.5525198188</v>
      </c>
      <c r="G15" s="20">
        <f t="shared" si="1"/>
        <v>0.46495801649736423</v>
      </c>
    </row>
    <row r="16" spans="1:7" x14ac:dyDescent="0.25">
      <c r="A16" s="55">
        <v>2018</v>
      </c>
      <c r="B16" s="30">
        <f>Leguminosas!D29</f>
        <v>40488.580145809741</v>
      </c>
      <c r="C16" s="30">
        <f>Oleaginosas!H29</f>
        <v>24965</v>
      </c>
      <c r="D16" s="30">
        <f>Cereales!G29</f>
        <v>1139000</v>
      </c>
      <c r="E16" s="30">
        <f>Caña!C29*0.075</f>
        <v>258750</v>
      </c>
      <c r="F16" s="30">
        <f t="shared" si="0"/>
        <v>1463203.5801458098</v>
      </c>
      <c r="G16" s="28">
        <f t="shared" si="1"/>
        <v>0.37609520934056467</v>
      </c>
    </row>
    <row r="18" spans="1:7" x14ac:dyDescent="0.25">
      <c r="A18" t="s">
        <v>22</v>
      </c>
    </row>
    <row r="19" spans="1:7" x14ac:dyDescent="0.25">
      <c r="A19" s="56" t="s">
        <v>1</v>
      </c>
      <c r="B19" s="35" t="str">
        <f>Leguminosas!G5</f>
        <v>LEGUMINOSAS</v>
      </c>
      <c r="C19" s="35" t="s">
        <v>21</v>
      </c>
      <c r="D19" s="35" t="s">
        <v>13</v>
      </c>
      <c r="E19" s="35" t="s">
        <v>14</v>
      </c>
    </row>
    <row r="20" spans="1:7" x14ac:dyDescent="0.25">
      <c r="A20" s="3">
        <v>2007</v>
      </c>
      <c r="B20" s="24">
        <f>Leguminosas!G18</f>
        <v>0.50325485515894541</v>
      </c>
      <c r="C20" s="24">
        <f>Oleaginosas!H46</f>
        <v>0.93835853345192211</v>
      </c>
      <c r="D20" s="24">
        <f>Cereales!G46</f>
        <v>0.97282187641095108</v>
      </c>
      <c r="E20" s="24">
        <f>Caña!E18</f>
        <v>1.088849299431017</v>
      </c>
    </row>
    <row r="21" spans="1:7" x14ac:dyDescent="0.25">
      <c r="A21" s="3">
        <v>2008</v>
      </c>
      <c r="B21" s="24">
        <f>Leguminosas!G19</f>
        <v>1</v>
      </c>
      <c r="C21" s="24">
        <f>Oleaginosas!H47</f>
        <v>1</v>
      </c>
      <c r="D21" s="24">
        <f>Cereales!G47</f>
        <v>1</v>
      </c>
      <c r="E21" s="24">
        <f>Caña!E19</f>
        <v>1</v>
      </c>
    </row>
    <row r="22" spans="1:7" x14ac:dyDescent="0.25">
      <c r="A22" s="3">
        <v>2009</v>
      </c>
      <c r="B22" s="24">
        <f>Leguminosas!G20</f>
        <v>0.88079092980362372</v>
      </c>
      <c r="C22" s="24">
        <f>Oleaginosas!H48</f>
        <v>1.3146061863820535</v>
      </c>
      <c r="D22" s="24">
        <f>Cereales!G48</f>
        <v>0.79718733325124169</v>
      </c>
      <c r="E22" s="24">
        <f>Caña!E20</f>
        <v>0.9354321153153965</v>
      </c>
    </row>
    <row r="23" spans="1:7" x14ac:dyDescent="0.25">
      <c r="A23" s="3">
        <v>2010</v>
      </c>
      <c r="B23" s="24">
        <f>Leguminosas!G21</f>
        <v>0.96114516654008897</v>
      </c>
      <c r="C23" s="24">
        <f>Oleaginosas!H49</f>
        <v>1.526941891491254</v>
      </c>
      <c r="D23" s="24">
        <f>Cereales!G49</f>
        <v>0.7343358781759225</v>
      </c>
      <c r="E23" s="24">
        <f>Caña!E21</f>
        <v>0.69246273471399478</v>
      </c>
    </row>
    <row r="24" spans="1:7" x14ac:dyDescent="0.25">
      <c r="A24" s="3">
        <v>2011</v>
      </c>
      <c r="B24" s="24">
        <f>Leguminosas!G22</f>
        <v>1.2022078767494846</v>
      </c>
      <c r="C24" s="24">
        <f>Oleaginosas!H50</f>
        <v>1.5834074513291827</v>
      </c>
      <c r="D24" s="24">
        <f>Cereales!G50</f>
        <v>0.62547138591306495</v>
      </c>
      <c r="E24" s="24">
        <f>Caña!E22</f>
        <v>0.72330223077027922</v>
      </c>
    </row>
    <row r="25" spans="1:7" x14ac:dyDescent="0.25">
      <c r="A25" s="3">
        <v>2012</v>
      </c>
      <c r="B25" s="24">
        <f>Leguminosas!G23</f>
        <v>0.64895030921124008</v>
      </c>
      <c r="C25" s="24">
        <f>Oleaginosas!H51</f>
        <v>1.3616217017491847</v>
      </c>
      <c r="D25" s="24">
        <f>Cereales!G51</f>
        <v>0.64440282138899152</v>
      </c>
      <c r="E25" s="24">
        <f>Caña!E23</f>
        <v>0.7410566108342751</v>
      </c>
    </row>
    <row r="26" spans="1:7" x14ac:dyDescent="0.25">
      <c r="A26" s="3">
        <v>2013</v>
      </c>
      <c r="B26" s="24">
        <f>Leguminosas!G24</f>
        <v>0.20055332537702072</v>
      </c>
      <c r="C26" s="24">
        <f>Oleaginosas!H52</f>
        <v>1.0693497381164148</v>
      </c>
      <c r="D26" s="24">
        <f>Cereales!G52</f>
        <v>0.86741421417723596</v>
      </c>
      <c r="E26" s="24">
        <f>Caña!E24</f>
        <v>0.79086533385756252</v>
      </c>
    </row>
    <row r="27" spans="1:7" x14ac:dyDescent="0.25">
      <c r="A27" s="3">
        <v>2014</v>
      </c>
      <c r="B27" s="24">
        <f>Leguminosas!G25</f>
        <v>0.23147444938700229</v>
      </c>
      <c r="C27" s="24">
        <f>Oleaginosas!H53</f>
        <v>0.68365204071548569</v>
      </c>
      <c r="D27" s="24">
        <f>Cereales!G53</f>
        <v>0.90601943777449412</v>
      </c>
      <c r="E27" s="24">
        <f>Caña!E25</f>
        <v>0.72576642622833865</v>
      </c>
    </row>
    <row r="28" spans="1:7" x14ac:dyDescent="0.25">
      <c r="A28" s="3">
        <v>2015</v>
      </c>
      <c r="B28" s="24">
        <f>Leguminosas!G26</f>
        <v>0.30659379407616361</v>
      </c>
      <c r="C28" s="24">
        <f>Oleaginosas!H54</f>
        <v>0.6257782389564186</v>
      </c>
      <c r="D28" s="24">
        <f>Cereales!G54</f>
        <v>0.65553105631490372</v>
      </c>
      <c r="E28" s="24">
        <f>Caña!E26</f>
        <v>0.57097804441329392</v>
      </c>
    </row>
    <row r="29" spans="1:7" x14ac:dyDescent="0.25">
      <c r="A29" s="3">
        <v>2016</v>
      </c>
      <c r="B29" s="24">
        <f>Leguminosas!G27</f>
        <v>0.50439974205211424</v>
      </c>
      <c r="C29" s="24">
        <f>Oleaginosas!H55</f>
        <v>0.82212916296076688</v>
      </c>
      <c r="D29" s="24">
        <f>Cereales!G55</f>
        <v>0.59964136190124373</v>
      </c>
      <c r="E29" s="24">
        <f>Caña!E27</f>
        <v>0.38562277818699964</v>
      </c>
    </row>
    <row r="30" spans="1:7" x14ac:dyDescent="0.25">
      <c r="A30" s="3">
        <v>2017</v>
      </c>
      <c r="B30" s="24">
        <f>Leguminosas!G28</f>
        <v>0.52295422208715958</v>
      </c>
      <c r="C30" s="24">
        <f>Oleaginosas!H56</f>
        <v>0.46774631880620615</v>
      </c>
      <c r="D30" s="24">
        <f>Cereales!G56</f>
        <v>0.46657585272749663</v>
      </c>
      <c r="E30" s="24">
        <f>Caña!E28</f>
        <v>0.44949335411259311</v>
      </c>
    </row>
    <row r="31" spans="1:7" x14ac:dyDescent="0.25">
      <c r="A31" s="57">
        <v>2018</v>
      </c>
      <c r="B31" s="58">
        <f>Leguminosas!G29</f>
        <v>0.54910193319151757</v>
      </c>
      <c r="C31" s="57">
        <f>Oleaginosas!H57</f>
        <v>0.30839262773001286</v>
      </c>
      <c r="D31" s="58">
        <f>Cereales!G57</f>
        <v>0.36524391495300251</v>
      </c>
      <c r="E31" s="57">
        <f>Caña!E29</f>
        <v>0.41912218153741793</v>
      </c>
      <c r="G31" s="66" t="s">
        <v>66</v>
      </c>
    </row>
  </sheetData>
  <hyperlinks>
    <hyperlink ref="G31" location="Entrada!A1" display="Entrada" xr:uid="{062B7CF6-1684-4CF1-B35D-5CB21AEEEF0D}"/>
    <hyperlink ref="G2" location="Entrada!A1" display="Entrada" xr:uid="{73FA6850-BAEC-4D19-B359-E10376DC3C4F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42CE8-7C89-4AA4-94BC-440632AC0348}">
  <dimension ref="A1:S38"/>
  <sheetViews>
    <sheetView tabSelected="1" zoomScale="80" zoomScaleNormal="80" workbookViewId="0">
      <selection activeCell="B19" sqref="B19"/>
    </sheetView>
  </sheetViews>
  <sheetFormatPr defaultColWidth="11.42578125" defaultRowHeight="15" x14ac:dyDescent="0.25"/>
  <cols>
    <col min="11" max="11" width="3.85546875" customWidth="1"/>
    <col min="12" max="12" width="17.85546875" customWidth="1"/>
    <col min="15" max="15" width="19" customWidth="1"/>
  </cols>
  <sheetData>
    <row r="1" spans="1:19" ht="18.75" x14ac:dyDescent="0.3">
      <c r="A1" s="54" t="s">
        <v>61</v>
      </c>
    </row>
    <row r="2" spans="1:19" ht="15.75" x14ac:dyDescent="0.25">
      <c r="A2" s="38" t="s">
        <v>63</v>
      </c>
      <c r="H2" s="66" t="s">
        <v>66</v>
      </c>
      <c r="L2" s="38" t="s">
        <v>51</v>
      </c>
    </row>
    <row r="3" spans="1:19" ht="15.75" x14ac:dyDescent="0.25">
      <c r="A3" s="38"/>
      <c r="L3" t="s">
        <v>0</v>
      </c>
    </row>
    <row r="4" spans="1:19" ht="45" x14ac:dyDescent="0.25">
      <c r="A4" s="37" t="s">
        <v>60</v>
      </c>
      <c r="B4" s="37" t="s">
        <v>49</v>
      </c>
      <c r="C4" s="37" t="s">
        <v>59</v>
      </c>
      <c r="D4" s="37" t="s">
        <v>58</v>
      </c>
      <c r="E4" s="37" t="s">
        <v>57</v>
      </c>
      <c r="F4" s="37" t="s">
        <v>56</v>
      </c>
      <c r="G4" s="37" t="s">
        <v>55</v>
      </c>
      <c r="H4" s="35" t="s">
        <v>54</v>
      </c>
      <c r="I4" s="35" t="s">
        <v>53</v>
      </c>
      <c r="J4" s="35" t="s">
        <v>52</v>
      </c>
      <c r="L4" s="35" t="s">
        <v>50</v>
      </c>
      <c r="M4" s="35" t="s">
        <v>49</v>
      </c>
      <c r="N4" s="35" t="s">
        <v>32</v>
      </c>
      <c r="O4" s="35" t="s">
        <v>48</v>
      </c>
      <c r="P4" s="35" t="s">
        <v>47</v>
      </c>
      <c r="Q4" s="35" t="s">
        <v>46</v>
      </c>
      <c r="R4" s="35" t="s">
        <v>45</v>
      </c>
      <c r="S4" s="35" t="s">
        <v>44</v>
      </c>
    </row>
    <row r="5" spans="1:19" x14ac:dyDescent="0.25">
      <c r="A5" s="3">
        <v>2005</v>
      </c>
      <c r="B5" s="33">
        <v>2193460</v>
      </c>
      <c r="C5" s="33">
        <v>1800000</v>
      </c>
      <c r="D5" s="34">
        <f t="shared" ref="D5:D18" si="0">C5-E5</f>
        <v>1638000</v>
      </c>
      <c r="E5" s="34">
        <f>C5*0.09</f>
        <v>162000</v>
      </c>
      <c r="F5" s="32">
        <v>1004518</v>
      </c>
      <c r="G5" s="32">
        <v>662575</v>
      </c>
      <c r="H5" s="32">
        <v>43181</v>
      </c>
      <c r="I5" s="33">
        <v>9654393</v>
      </c>
      <c r="J5" s="33">
        <v>8243435</v>
      </c>
      <c r="L5" s="44">
        <v>2008</v>
      </c>
      <c r="M5" s="45">
        <v>2342997.3499999996</v>
      </c>
      <c r="N5" s="45">
        <v>1080000</v>
      </c>
      <c r="O5" s="46">
        <v>63964.777967999995</v>
      </c>
      <c r="P5" s="45">
        <v>57886.505854430405</v>
      </c>
      <c r="Q5" s="40">
        <v>106395</v>
      </c>
      <c r="R5" s="41">
        <v>69000</v>
      </c>
      <c r="S5" s="46">
        <f>SUM(M5:R5)</f>
        <v>3720243.6338224304</v>
      </c>
    </row>
    <row r="6" spans="1:19" x14ac:dyDescent="0.25">
      <c r="A6" s="3">
        <v>2006</v>
      </c>
      <c r="B6" s="33">
        <v>2336834</v>
      </c>
      <c r="C6" s="33">
        <v>1950000</v>
      </c>
      <c r="D6" s="34">
        <f t="shared" si="0"/>
        <v>1755000</v>
      </c>
      <c r="E6" s="34">
        <f>C6*0.1</f>
        <v>195000</v>
      </c>
      <c r="F6" s="32">
        <v>1122807</v>
      </c>
      <c r="G6" s="32">
        <v>616250</v>
      </c>
      <c r="H6" s="32">
        <v>19051</v>
      </c>
      <c r="I6" s="33">
        <v>9322937</v>
      </c>
      <c r="J6" s="33">
        <v>9021552</v>
      </c>
      <c r="L6" s="44">
        <v>2017</v>
      </c>
      <c r="M6" s="47">
        <v>1050000</v>
      </c>
      <c r="N6" s="46">
        <v>405000</v>
      </c>
      <c r="O6" s="46">
        <v>25200</v>
      </c>
      <c r="P6" s="48">
        <v>38560.552519818797</v>
      </c>
      <c r="Q6" s="40">
        <v>40890</v>
      </c>
      <c r="R6" s="42">
        <v>24460.75</v>
      </c>
      <c r="S6" s="46">
        <f>SUM(M6:R6)</f>
        <v>1584111.3025198188</v>
      </c>
    </row>
    <row r="7" spans="1:19" x14ac:dyDescent="0.25">
      <c r="A7" s="3">
        <v>2007</v>
      </c>
      <c r="B7" s="33">
        <v>2440778</v>
      </c>
      <c r="C7" s="33">
        <v>2187000</v>
      </c>
      <c r="D7" s="34">
        <f t="shared" si="0"/>
        <v>1683990</v>
      </c>
      <c r="E7" s="34">
        <f>C7*0.23</f>
        <v>503010</v>
      </c>
      <c r="F7" s="32">
        <v>1048282</v>
      </c>
      <c r="G7" s="32">
        <v>846710</v>
      </c>
      <c r="H7" s="32">
        <v>37108</v>
      </c>
      <c r="I7" s="33">
        <v>9762634</v>
      </c>
      <c r="J7" s="33">
        <v>8962852</v>
      </c>
      <c r="L7" s="44">
        <v>2018</v>
      </c>
      <c r="M7" s="47">
        <v>721000</v>
      </c>
      <c r="N7" s="46">
        <v>418000</v>
      </c>
      <c r="O7" s="46">
        <v>24500</v>
      </c>
      <c r="P7" s="48">
        <v>40488.580145809741</v>
      </c>
      <c r="Q7" s="40">
        <v>32000</v>
      </c>
      <c r="R7" s="42">
        <v>23828</v>
      </c>
      <c r="S7" s="46">
        <f>SUM(M7:R7)</f>
        <v>1259816.5801458098</v>
      </c>
    </row>
    <row r="8" spans="1:19" x14ac:dyDescent="0.25">
      <c r="A8" s="3">
        <v>2008</v>
      </c>
      <c r="B8" s="33">
        <v>2995710</v>
      </c>
      <c r="C8" s="33">
        <v>2200000</v>
      </c>
      <c r="D8" s="34">
        <f t="shared" si="0"/>
        <v>1465200</v>
      </c>
      <c r="E8" s="34">
        <f>C8*0.334</f>
        <v>734800</v>
      </c>
      <c r="F8" s="32">
        <v>1360650</v>
      </c>
      <c r="G8" s="32">
        <v>918464</v>
      </c>
      <c r="H8" s="32">
        <v>73736</v>
      </c>
      <c r="I8" s="33">
        <v>9448160</v>
      </c>
      <c r="J8" s="33">
        <v>8231489.8899999997</v>
      </c>
      <c r="L8" s="49">
        <v>2019</v>
      </c>
      <c r="M8" s="50">
        <f>M7*M7/M6*0.7</f>
        <v>346560.66666666669</v>
      </c>
      <c r="N8" s="51">
        <v>258000</v>
      </c>
      <c r="O8" s="51">
        <v>20300</v>
      </c>
      <c r="P8" s="51">
        <v>45500</v>
      </c>
      <c r="Q8" s="43">
        <v>20000</v>
      </c>
      <c r="R8" s="43">
        <v>21100</v>
      </c>
      <c r="S8" s="51">
        <f>SUM(M8:R8)</f>
        <v>711460.66666666674</v>
      </c>
    </row>
    <row r="9" spans="1:19" x14ac:dyDescent="0.25">
      <c r="A9" s="3">
        <v>2009</v>
      </c>
      <c r="B9" s="33">
        <v>1981931</v>
      </c>
      <c r="C9" s="33">
        <v>1634000</v>
      </c>
      <c r="D9" s="34">
        <f t="shared" si="0"/>
        <v>1225500</v>
      </c>
      <c r="E9" s="34">
        <f>C9*0.25</f>
        <v>408500</v>
      </c>
      <c r="F9" s="32">
        <v>1193957</v>
      </c>
      <c r="G9" s="32">
        <v>852000</v>
      </c>
      <c r="H9" s="32">
        <v>64946</v>
      </c>
      <c r="I9" s="33">
        <v>8907666</v>
      </c>
      <c r="J9" s="33">
        <v>7700000</v>
      </c>
      <c r="L9" t="s">
        <v>43</v>
      </c>
      <c r="M9" s="20">
        <f t="shared" ref="M9:S11" si="1">(M$8-M5)/M5</f>
        <v>-0.8520866160319529</v>
      </c>
      <c r="N9" s="20">
        <f t="shared" si="1"/>
        <v>-0.76111111111111107</v>
      </c>
      <c r="O9" s="20">
        <f t="shared" si="1"/>
        <v>-0.68263784156093543</v>
      </c>
      <c r="P9" s="20">
        <f t="shared" si="1"/>
        <v>-0.21397915924618535</v>
      </c>
      <c r="Q9" s="20">
        <f t="shared" si="1"/>
        <v>-0.81202124159969924</v>
      </c>
      <c r="R9" s="20">
        <f t="shared" si="1"/>
        <v>-0.69420289855072459</v>
      </c>
      <c r="S9" s="20">
        <f t="shared" si="1"/>
        <v>-0.8087596575131657</v>
      </c>
    </row>
    <row r="10" spans="1:19" x14ac:dyDescent="0.25">
      <c r="A10" s="3">
        <v>2010</v>
      </c>
      <c r="B10" s="33">
        <v>2496207</v>
      </c>
      <c r="C10" s="33">
        <v>1700000</v>
      </c>
      <c r="D10" s="34">
        <f t="shared" si="0"/>
        <v>1224000</v>
      </c>
      <c r="E10" s="34">
        <f>C10*0.28</f>
        <v>476000.00000000006</v>
      </c>
      <c r="F10" s="32">
        <v>723412</v>
      </c>
      <c r="G10" s="32">
        <v>590000</v>
      </c>
      <c r="H10" s="32">
        <v>70871</v>
      </c>
      <c r="I10" s="33">
        <v>9107078</v>
      </c>
      <c r="J10" s="33">
        <v>5700000</v>
      </c>
      <c r="L10" t="s">
        <v>42</v>
      </c>
      <c r="M10" s="20">
        <f t="shared" si="1"/>
        <v>-0.66994222222222211</v>
      </c>
      <c r="N10" s="20">
        <f t="shared" si="1"/>
        <v>-0.36296296296296299</v>
      </c>
      <c r="O10" s="20">
        <f t="shared" si="1"/>
        <v>-0.19444444444444445</v>
      </c>
      <c r="P10" s="20">
        <f t="shared" si="1"/>
        <v>0.17996234562807589</v>
      </c>
      <c r="Q10" s="20">
        <f t="shared" si="1"/>
        <v>-0.51088285644411835</v>
      </c>
      <c r="R10" s="20">
        <f t="shared" si="1"/>
        <v>-0.13739357951003137</v>
      </c>
      <c r="S10" s="20">
        <f t="shared" si="1"/>
        <v>-0.55087709712382049</v>
      </c>
    </row>
    <row r="11" spans="1:19" x14ac:dyDescent="0.25">
      <c r="A11" s="3">
        <v>2011</v>
      </c>
      <c r="B11" s="33">
        <v>2117710</v>
      </c>
      <c r="C11" s="33">
        <v>1305510</v>
      </c>
      <c r="D11" s="34">
        <f t="shared" si="0"/>
        <v>939967.2</v>
      </c>
      <c r="E11" s="34">
        <f>C11*0.28</f>
        <v>365542.80000000005</v>
      </c>
      <c r="F11" s="32">
        <v>845254</v>
      </c>
      <c r="G11" s="32">
        <v>645000</v>
      </c>
      <c r="H11" s="32">
        <v>88646</v>
      </c>
      <c r="I11" s="33">
        <v>8134111</v>
      </c>
      <c r="J11" s="33">
        <v>5953855</v>
      </c>
      <c r="L11" t="s">
        <v>41</v>
      </c>
      <c r="M11" s="20">
        <f t="shared" si="1"/>
        <v>-0.51933333333333331</v>
      </c>
      <c r="N11" s="20">
        <f t="shared" si="1"/>
        <v>-0.38277511961722488</v>
      </c>
      <c r="O11" s="20">
        <f t="shared" si="1"/>
        <v>-0.17142857142857143</v>
      </c>
      <c r="P11" s="20">
        <f t="shared" si="1"/>
        <v>0.1237736625029293</v>
      </c>
      <c r="Q11" s="20">
        <f t="shared" si="1"/>
        <v>-0.375</v>
      </c>
      <c r="R11" s="20">
        <f t="shared" si="1"/>
        <v>-0.11448715796541883</v>
      </c>
      <c r="S11" s="20">
        <f t="shared" si="1"/>
        <v>-0.43526646824704984</v>
      </c>
    </row>
    <row r="12" spans="1:19" x14ac:dyDescent="0.25">
      <c r="A12" s="3">
        <v>2012</v>
      </c>
      <c r="B12" s="33">
        <v>1752513</v>
      </c>
      <c r="C12" s="33">
        <v>1314315</v>
      </c>
      <c r="D12" s="34">
        <f t="shared" si="0"/>
        <v>1051452</v>
      </c>
      <c r="E12" s="34">
        <f>C12*0.2</f>
        <v>262863</v>
      </c>
      <c r="F12" s="32">
        <v>821070</v>
      </c>
      <c r="G12" s="32">
        <v>695232</v>
      </c>
      <c r="H12" s="32">
        <v>47851</v>
      </c>
      <c r="I12" s="33">
        <v>6689667</v>
      </c>
      <c r="J12" s="33">
        <v>6100000</v>
      </c>
      <c r="L12" s="29" t="s">
        <v>40</v>
      </c>
      <c r="M12" s="28">
        <f t="shared" ref="M12:S12" si="2">M8/M5</f>
        <v>0.14791338396804707</v>
      </c>
      <c r="N12" s="28">
        <f t="shared" si="2"/>
        <v>0.2388888888888889</v>
      </c>
      <c r="O12" s="28">
        <f t="shared" si="2"/>
        <v>0.31736215843906457</v>
      </c>
      <c r="P12" s="28">
        <f t="shared" si="2"/>
        <v>0.78602084075381462</v>
      </c>
      <c r="Q12" s="28">
        <f t="shared" si="2"/>
        <v>0.18797875840030076</v>
      </c>
      <c r="R12" s="28">
        <f t="shared" si="2"/>
        <v>0.30579710144927535</v>
      </c>
      <c r="S12" s="28">
        <f t="shared" si="2"/>
        <v>0.19124034248683436</v>
      </c>
    </row>
    <row r="13" spans="1:19" x14ac:dyDescent="0.25">
      <c r="A13" s="3">
        <v>2013</v>
      </c>
      <c r="B13" s="33">
        <v>2454477</v>
      </c>
      <c r="C13" s="33">
        <v>1725000</v>
      </c>
      <c r="D13" s="34">
        <f t="shared" si="0"/>
        <v>1276500</v>
      </c>
      <c r="E13" s="34">
        <f>C13*0.26</f>
        <v>448500</v>
      </c>
      <c r="F13" s="32">
        <v>1084012</v>
      </c>
      <c r="G13" s="32">
        <v>980000</v>
      </c>
      <c r="H13" s="32">
        <v>14788</v>
      </c>
      <c r="I13" s="33">
        <v>6510653</v>
      </c>
      <c r="J13" s="33">
        <v>6510000</v>
      </c>
    </row>
    <row r="14" spans="1:19" x14ac:dyDescent="0.25">
      <c r="A14" s="3">
        <v>2014</v>
      </c>
      <c r="B14" s="33">
        <v>2271059</v>
      </c>
      <c r="C14" s="33">
        <v>1675389</v>
      </c>
      <c r="D14" s="34">
        <f t="shared" si="0"/>
        <v>1223033.97</v>
      </c>
      <c r="E14" s="34">
        <f>C14*0.27</f>
        <v>452355.03</v>
      </c>
      <c r="F14" s="32">
        <v>1158056</v>
      </c>
      <c r="G14" s="32">
        <v>1150000</v>
      </c>
      <c r="H14" s="32">
        <v>17068</v>
      </c>
      <c r="I14" s="33">
        <v>6162504</v>
      </c>
      <c r="J14" s="33">
        <v>5974139</v>
      </c>
    </row>
    <row r="15" spans="1:19" x14ac:dyDescent="0.25">
      <c r="A15" s="3">
        <v>2015</v>
      </c>
      <c r="B15" s="33">
        <v>1840306</v>
      </c>
      <c r="C15" s="33">
        <v>1244250</v>
      </c>
      <c r="D15" s="34">
        <f t="shared" si="0"/>
        <v>684337.5</v>
      </c>
      <c r="E15" s="34">
        <f>C15*0.45</f>
        <v>559912.5</v>
      </c>
      <c r="F15" s="32">
        <v>836024</v>
      </c>
      <c r="G15" s="32">
        <v>800000</v>
      </c>
      <c r="H15" s="32">
        <v>22607</v>
      </c>
      <c r="I15" s="33">
        <v>5075878</v>
      </c>
      <c r="J15" s="33">
        <v>4700000</v>
      </c>
    </row>
    <row r="16" spans="1:19" x14ac:dyDescent="0.25">
      <c r="A16" s="3">
        <v>2016</v>
      </c>
      <c r="B16" s="33">
        <v>1465379</v>
      </c>
      <c r="C16" s="33">
        <v>1368710</v>
      </c>
      <c r="D16" s="34">
        <f t="shared" si="0"/>
        <v>752790.5</v>
      </c>
      <c r="E16" s="34">
        <f>C16*0.45</f>
        <v>615919.5</v>
      </c>
      <c r="F16" s="32">
        <v>276633</v>
      </c>
      <c r="G16" s="32">
        <v>501250</v>
      </c>
      <c r="H16" s="32">
        <v>37192.419379954699</v>
      </c>
      <c r="I16" s="33">
        <v>3331252</v>
      </c>
      <c r="J16" s="33">
        <v>3174250</v>
      </c>
    </row>
    <row r="17" spans="1:15" x14ac:dyDescent="0.25">
      <c r="A17" s="3">
        <v>2017</v>
      </c>
      <c r="B17" s="33">
        <v>1050000</v>
      </c>
      <c r="C17" s="33">
        <v>1050000</v>
      </c>
      <c r="D17" s="36">
        <f t="shared" si="0"/>
        <v>283500</v>
      </c>
      <c r="E17" s="36">
        <f>C17*0.73</f>
        <v>766500</v>
      </c>
      <c r="F17" s="32">
        <v>405000</v>
      </c>
      <c r="G17" s="32">
        <v>405000</v>
      </c>
      <c r="H17" s="32">
        <v>38560.552519818797</v>
      </c>
      <c r="I17" s="33">
        <v>3600000</v>
      </c>
      <c r="J17" s="33">
        <v>3700000</v>
      </c>
    </row>
    <row r="18" spans="1:15" x14ac:dyDescent="0.25">
      <c r="A18" s="3">
        <v>2018</v>
      </c>
      <c r="B18" s="33">
        <v>721000</v>
      </c>
      <c r="C18" s="33">
        <v>721000</v>
      </c>
      <c r="D18" s="36">
        <f t="shared" si="0"/>
        <v>180250</v>
      </c>
      <c r="E18" s="36">
        <f>C18*0.75</f>
        <v>540750</v>
      </c>
      <c r="F18" s="32">
        <v>418000</v>
      </c>
      <c r="G18" s="32">
        <v>418000</v>
      </c>
      <c r="H18" s="32">
        <v>40488.580145809741</v>
      </c>
      <c r="I18" s="25">
        <v>3500000</v>
      </c>
      <c r="J18" s="33">
        <v>3450000</v>
      </c>
    </row>
    <row r="19" spans="1:15" ht="15.75" x14ac:dyDescent="0.25">
      <c r="A19" s="55">
        <v>2019</v>
      </c>
      <c r="B19" s="31"/>
      <c r="C19" s="31">
        <f>M8</f>
        <v>346560.66666666669</v>
      </c>
      <c r="D19" s="59">
        <v>128000</v>
      </c>
      <c r="E19" s="59">
        <f>C19-D19</f>
        <v>218560.66666666669</v>
      </c>
      <c r="F19" s="60"/>
      <c r="G19" s="60">
        <f>N8</f>
        <v>258000</v>
      </c>
      <c r="H19" s="60">
        <f>P8</f>
        <v>45500</v>
      </c>
      <c r="I19" s="30"/>
      <c r="J19" s="31">
        <f>J18*O8/O7</f>
        <v>2858571.4285714286</v>
      </c>
      <c r="L19" s="61" t="s">
        <v>39</v>
      </c>
    </row>
    <row r="20" spans="1:15" x14ac:dyDescent="0.25">
      <c r="M20" s="39"/>
      <c r="N20" s="39"/>
      <c r="O20" s="39"/>
    </row>
    <row r="21" spans="1:15" ht="30" x14ac:dyDescent="0.25">
      <c r="A21" s="38" t="s">
        <v>64</v>
      </c>
      <c r="J21" s="66" t="s">
        <v>66</v>
      </c>
      <c r="L21" s="35" t="s">
        <v>38</v>
      </c>
      <c r="M21" s="35" t="s">
        <v>37</v>
      </c>
      <c r="N21" s="35" t="s">
        <v>36</v>
      </c>
      <c r="O21" s="35" t="s">
        <v>35</v>
      </c>
    </row>
    <row r="22" spans="1:15" x14ac:dyDescent="0.25">
      <c r="L22" s="26" t="s">
        <v>34</v>
      </c>
      <c r="M22" s="27">
        <v>2995662</v>
      </c>
      <c r="N22" s="27">
        <v>721000</v>
      </c>
      <c r="O22" s="26" t="s">
        <v>33</v>
      </c>
    </row>
    <row r="23" spans="1:15" ht="45" x14ac:dyDescent="0.25">
      <c r="A23" s="37" t="s">
        <v>24</v>
      </c>
      <c r="B23" s="37" t="s">
        <v>49</v>
      </c>
      <c r="C23" s="37" t="s">
        <v>59</v>
      </c>
      <c r="D23" s="37" t="s">
        <v>58</v>
      </c>
      <c r="E23" s="37" t="s">
        <v>57</v>
      </c>
      <c r="F23" s="37" t="s">
        <v>56</v>
      </c>
      <c r="G23" s="37" t="s">
        <v>55</v>
      </c>
      <c r="H23" s="35" t="s">
        <v>54</v>
      </c>
      <c r="I23" s="35" t="s">
        <v>53</v>
      </c>
      <c r="J23" s="35" t="s">
        <v>52</v>
      </c>
      <c r="L23" s="26" t="s">
        <v>32</v>
      </c>
      <c r="M23" s="27">
        <v>1276330</v>
      </c>
      <c r="N23" s="27">
        <v>418000</v>
      </c>
      <c r="O23" s="26" t="s">
        <v>31</v>
      </c>
    </row>
    <row r="24" spans="1:15" x14ac:dyDescent="0.25">
      <c r="A24" s="3">
        <v>2005</v>
      </c>
      <c r="B24" s="62">
        <f>B5/B$8</f>
        <v>0.73220037987655684</v>
      </c>
      <c r="C24" s="62">
        <f t="shared" ref="C24:J24" si="3">C5/C$8</f>
        <v>0.81818181818181823</v>
      </c>
      <c r="D24" s="62">
        <f t="shared" si="3"/>
        <v>1.117936117936118</v>
      </c>
      <c r="E24" s="62">
        <f t="shared" si="3"/>
        <v>0.22046815459989114</v>
      </c>
      <c r="F24" s="62">
        <f t="shared" si="3"/>
        <v>0.73826333002609046</v>
      </c>
      <c r="G24" s="62">
        <f t="shared" si="3"/>
        <v>0.72139463277820359</v>
      </c>
      <c r="H24" s="62">
        <f t="shared" si="3"/>
        <v>0.58561625257676031</v>
      </c>
      <c r="I24" s="62">
        <f t="shared" si="3"/>
        <v>1.0218278479619312</v>
      </c>
      <c r="J24" s="62">
        <f t="shared" si="3"/>
        <v>1.0014511479889578</v>
      </c>
      <c r="L24" s="26" t="s">
        <v>30</v>
      </c>
      <c r="M24" s="27">
        <v>376959</v>
      </c>
      <c r="N24" s="27">
        <v>4800</v>
      </c>
      <c r="O24" s="26" t="s">
        <v>29</v>
      </c>
    </row>
    <row r="25" spans="1:15" x14ac:dyDescent="0.25">
      <c r="A25" s="3">
        <v>2006</v>
      </c>
      <c r="B25" s="62">
        <f t="shared" ref="B25:J38" si="4">B6/B$8</f>
        <v>0.78006015268500628</v>
      </c>
      <c r="C25" s="62">
        <f t="shared" si="4"/>
        <v>0.88636363636363635</v>
      </c>
      <c r="D25" s="62">
        <f t="shared" si="4"/>
        <v>1.1977886977886978</v>
      </c>
      <c r="E25" s="62">
        <f t="shared" si="4"/>
        <v>0.26537833424060969</v>
      </c>
      <c r="F25" s="62">
        <f t="shared" si="4"/>
        <v>0.82519898577885564</v>
      </c>
      <c r="G25" s="62">
        <f t="shared" si="4"/>
        <v>0.6709571632638841</v>
      </c>
      <c r="H25" s="62">
        <f t="shared" si="4"/>
        <v>0.25836769013778887</v>
      </c>
      <c r="I25" s="62">
        <f t="shared" si="4"/>
        <v>0.98674630827589715</v>
      </c>
      <c r="J25" s="62">
        <f t="shared" si="4"/>
        <v>1.0959804507516684</v>
      </c>
      <c r="L25" s="26" t="s">
        <v>28</v>
      </c>
      <c r="M25" s="27">
        <v>9690791</v>
      </c>
      <c r="N25" s="27">
        <v>2000000</v>
      </c>
      <c r="O25" s="26" t="s">
        <v>27</v>
      </c>
    </row>
    <row r="26" spans="1:15" x14ac:dyDescent="0.25">
      <c r="A26" s="3">
        <v>2007</v>
      </c>
      <c r="B26" s="62">
        <f t="shared" si="4"/>
        <v>0.81475777027816443</v>
      </c>
      <c r="C26" s="62">
        <f t="shared" si="4"/>
        <v>0.99409090909090914</v>
      </c>
      <c r="D26" s="62">
        <f t="shared" si="4"/>
        <v>1.1493243243243243</v>
      </c>
      <c r="E26" s="62">
        <f t="shared" si="4"/>
        <v>0.68455362003266196</v>
      </c>
      <c r="F26" s="62">
        <f t="shared" si="4"/>
        <v>0.77042736927203914</v>
      </c>
      <c r="G26" s="62">
        <f t="shared" si="4"/>
        <v>0.92187608877430149</v>
      </c>
      <c r="H26" s="62">
        <f t="shared" si="4"/>
        <v>0.50325485515894541</v>
      </c>
      <c r="I26" s="62">
        <f t="shared" si="4"/>
        <v>1.0332841526815804</v>
      </c>
      <c r="J26" s="62">
        <f t="shared" si="4"/>
        <v>1.088849299431017</v>
      </c>
      <c r="L26" s="26" t="s">
        <v>26</v>
      </c>
      <c r="M26" s="27">
        <v>1565000</v>
      </c>
      <c r="N26" s="27">
        <v>538000</v>
      </c>
      <c r="O26" s="26" t="s">
        <v>25</v>
      </c>
    </row>
    <row r="27" spans="1:15" x14ac:dyDescent="0.25">
      <c r="A27" s="3">
        <v>2008</v>
      </c>
      <c r="B27" s="62">
        <f t="shared" si="4"/>
        <v>1</v>
      </c>
      <c r="C27" s="62">
        <f t="shared" si="4"/>
        <v>1</v>
      </c>
      <c r="D27" s="62">
        <f t="shared" si="4"/>
        <v>1</v>
      </c>
      <c r="E27" s="62">
        <f t="shared" si="4"/>
        <v>1</v>
      </c>
      <c r="F27" s="62">
        <f t="shared" si="4"/>
        <v>1</v>
      </c>
      <c r="G27" s="62">
        <f t="shared" si="4"/>
        <v>1</v>
      </c>
      <c r="H27" s="62">
        <f t="shared" si="4"/>
        <v>1</v>
      </c>
      <c r="I27" s="62">
        <f t="shared" si="4"/>
        <v>1</v>
      </c>
      <c r="J27" s="62">
        <f t="shared" si="4"/>
        <v>1</v>
      </c>
    </row>
    <row r="28" spans="1:15" x14ac:dyDescent="0.25">
      <c r="A28" s="3">
        <v>2009</v>
      </c>
      <c r="B28" s="62">
        <f t="shared" si="4"/>
        <v>0.66158973999485926</v>
      </c>
      <c r="C28" s="62">
        <f t="shared" si="4"/>
        <v>0.74272727272727268</v>
      </c>
      <c r="D28" s="62">
        <f t="shared" si="4"/>
        <v>0.83640458640458637</v>
      </c>
      <c r="E28" s="62">
        <f t="shared" si="4"/>
        <v>0.55593358737071308</v>
      </c>
      <c r="F28" s="62">
        <f t="shared" si="4"/>
        <v>0.87749017013927166</v>
      </c>
      <c r="G28" s="62">
        <f t="shared" si="4"/>
        <v>0.92763570482893176</v>
      </c>
      <c r="H28" s="62">
        <f t="shared" si="4"/>
        <v>0.88079092980362372</v>
      </c>
      <c r="I28" s="62">
        <f t="shared" si="4"/>
        <v>0.94279372914937931</v>
      </c>
      <c r="J28" s="62">
        <f t="shared" si="4"/>
        <v>0.9354321153153965</v>
      </c>
    </row>
    <row r="29" spans="1:15" x14ac:dyDescent="0.25">
      <c r="A29" s="3">
        <v>2010</v>
      </c>
      <c r="B29" s="62">
        <f t="shared" si="4"/>
        <v>0.83326056260452452</v>
      </c>
      <c r="C29" s="62">
        <f t="shared" si="4"/>
        <v>0.77272727272727271</v>
      </c>
      <c r="D29" s="62">
        <f t="shared" si="4"/>
        <v>0.83538083538083541</v>
      </c>
      <c r="E29" s="62">
        <f t="shared" si="4"/>
        <v>0.64779531845400118</v>
      </c>
      <c r="F29" s="62">
        <f t="shared" si="4"/>
        <v>0.53166648293095209</v>
      </c>
      <c r="G29" s="62">
        <f t="shared" si="4"/>
        <v>0.64237683785102084</v>
      </c>
      <c r="H29" s="62">
        <f t="shared" si="4"/>
        <v>0.96114516654008897</v>
      </c>
      <c r="I29" s="62">
        <f t="shared" si="4"/>
        <v>0.96389963760139541</v>
      </c>
      <c r="J29" s="62">
        <f t="shared" si="4"/>
        <v>0.69246273471399478</v>
      </c>
    </row>
    <row r="30" spans="1:15" x14ac:dyDescent="0.25">
      <c r="A30" s="3">
        <v>2011</v>
      </c>
      <c r="B30" s="62">
        <f t="shared" si="4"/>
        <v>0.70691422066888987</v>
      </c>
      <c r="C30" s="62">
        <f t="shared" si="4"/>
        <v>0.59341363636363631</v>
      </c>
      <c r="D30" s="62">
        <f t="shared" si="4"/>
        <v>0.64152825552825554</v>
      </c>
      <c r="E30" s="62">
        <f t="shared" si="4"/>
        <v>0.49747250952640182</v>
      </c>
      <c r="F30" s="62">
        <f t="shared" si="4"/>
        <v>0.62121339065887626</v>
      </c>
      <c r="G30" s="62">
        <f t="shared" si="4"/>
        <v>0.70225942443035327</v>
      </c>
      <c r="H30" s="62">
        <f t="shared" si="4"/>
        <v>1.2022078767494846</v>
      </c>
      <c r="I30" s="62">
        <f t="shared" si="4"/>
        <v>0.86092011566273219</v>
      </c>
      <c r="J30" s="62">
        <f t="shared" si="4"/>
        <v>0.72330223077027922</v>
      </c>
    </row>
    <row r="31" spans="1:15" x14ac:dyDescent="0.25">
      <c r="A31" s="3">
        <v>2012</v>
      </c>
      <c r="B31" s="62">
        <f t="shared" si="4"/>
        <v>0.58500756081196115</v>
      </c>
      <c r="C31" s="62">
        <f t="shared" si="4"/>
        <v>0.59741590909090914</v>
      </c>
      <c r="D31" s="62">
        <f t="shared" si="4"/>
        <v>0.71761670761670759</v>
      </c>
      <c r="E31" s="62">
        <f t="shared" si="4"/>
        <v>0.35773407729994555</v>
      </c>
      <c r="F31" s="62">
        <f t="shared" si="4"/>
        <v>0.6034395325763422</v>
      </c>
      <c r="G31" s="62">
        <f t="shared" si="4"/>
        <v>0.75695073514040834</v>
      </c>
      <c r="H31" s="62">
        <f t="shared" si="4"/>
        <v>0.64895030921124008</v>
      </c>
      <c r="I31" s="62">
        <f t="shared" si="4"/>
        <v>0.70803913142876496</v>
      </c>
      <c r="J31" s="62">
        <f t="shared" si="4"/>
        <v>0.7410566108342751</v>
      </c>
    </row>
    <row r="32" spans="1:15" x14ac:dyDescent="0.25">
      <c r="A32" s="3">
        <v>2013</v>
      </c>
      <c r="B32" s="62">
        <f t="shared" si="4"/>
        <v>0.81933064281923151</v>
      </c>
      <c r="C32" s="62">
        <f t="shared" si="4"/>
        <v>0.78409090909090906</v>
      </c>
      <c r="D32" s="62">
        <f t="shared" si="4"/>
        <v>0.87121212121212122</v>
      </c>
      <c r="E32" s="62">
        <f t="shared" si="4"/>
        <v>0.61037016875340233</v>
      </c>
      <c r="F32" s="62">
        <f t="shared" si="4"/>
        <v>0.79668687759526702</v>
      </c>
      <c r="G32" s="62">
        <f t="shared" si="4"/>
        <v>1.0669988154135601</v>
      </c>
      <c r="H32" s="62">
        <f t="shared" si="4"/>
        <v>0.20055332537702072</v>
      </c>
      <c r="I32" s="62">
        <f t="shared" si="4"/>
        <v>0.68909216186008704</v>
      </c>
      <c r="J32" s="62">
        <f t="shared" si="4"/>
        <v>0.79086533385756252</v>
      </c>
    </row>
    <row r="33" spans="1:10" x14ac:dyDescent="0.25">
      <c r="A33" s="3">
        <v>2014</v>
      </c>
      <c r="B33" s="62">
        <f t="shared" si="4"/>
        <v>0.75810375503636862</v>
      </c>
      <c r="C33" s="62">
        <f t="shared" si="4"/>
        <v>0.76154045454545449</v>
      </c>
      <c r="D33" s="62">
        <f t="shared" si="4"/>
        <v>0.83472151924651927</v>
      </c>
      <c r="E33" s="62">
        <f t="shared" si="4"/>
        <v>0.61561653511159498</v>
      </c>
      <c r="F33" s="62">
        <f t="shared" si="4"/>
        <v>0.85110498658729283</v>
      </c>
      <c r="G33" s="62">
        <f t="shared" si="4"/>
        <v>1.2520904466587695</v>
      </c>
      <c r="H33" s="62">
        <f t="shared" si="4"/>
        <v>0.23147444938700229</v>
      </c>
      <c r="I33" s="62">
        <f t="shared" si="4"/>
        <v>0.65224382313593332</v>
      </c>
      <c r="J33" s="62">
        <f t="shared" si="4"/>
        <v>0.72576642622833865</v>
      </c>
    </row>
    <row r="34" spans="1:10" x14ac:dyDescent="0.25">
      <c r="A34" s="3">
        <v>2015</v>
      </c>
      <c r="B34" s="62">
        <f t="shared" si="4"/>
        <v>0.61431380207029385</v>
      </c>
      <c r="C34" s="62">
        <f t="shared" si="4"/>
        <v>0.5655681818181818</v>
      </c>
      <c r="D34" s="62">
        <f t="shared" si="4"/>
        <v>0.4670608108108108</v>
      </c>
      <c r="E34" s="62">
        <f t="shared" si="4"/>
        <v>0.76199305933587369</v>
      </c>
      <c r="F34" s="62">
        <f t="shared" si="4"/>
        <v>0.6144298680777569</v>
      </c>
      <c r="G34" s="62">
        <f t="shared" si="4"/>
        <v>0.8710194411539266</v>
      </c>
      <c r="H34" s="62">
        <f t="shared" si="4"/>
        <v>0.30659379407616361</v>
      </c>
      <c r="I34" s="62">
        <f t="shared" si="4"/>
        <v>0.53723455148939048</v>
      </c>
      <c r="J34" s="62">
        <f t="shared" si="4"/>
        <v>0.57097804441329392</v>
      </c>
    </row>
    <row r="35" spans="1:10" x14ac:dyDescent="0.25">
      <c r="A35" s="3">
        <v>2016</v>
      </c>
      <c r="B35" s="62">
        <f t="shared" si="4"/>
        <v>0.48915916427157502</v>
      </c>
      <c r="C35" s="62">
        <f t="shared" si="4"/>
        <v>0.62214090909090913</v>
      </c>
      <c r="D35" s="62">
        <f t="shared" si="4"/>
        <v>0.51378003003003003</v>
      </c>
      <c r="E35" s="62">
        <f t="shared" si="4"/>
        <v>0.8382137996733805</v>
      </c>
      <c r="F35" s="62">
        <f t="shared" si="4"/>
        <v>0.20330944769044207</v>
      </c>
      <c r="G35" s="62">
        <f t="shared" si="4"/>
        <v>0.54574811859800709</v>
      </c>
      <c r="H35" s="62">
        <f t="shared" si="4"/>
        <v>0.50439974205211424</v>
      </c>
      <c r="I35" s="62">
        <f t="shared" si="4"/>
        <v>0.35258209005774671</v>
      </c>
      <c r="J35" s="62">
        <f t="shared" si="4"/>
        <v>0.38562277818699964</v>
      </c>
    </row>
    <row r="36" spans="1:10" x14ac:dyDescent="0.25">
      <c r="A36" s="3">
        <v>2017</v>
      </c>
      <c r="B36" s="62">
        <f t="shared" si="4"/>
        <v>0.35050121673993812</v>
      </c>
      <c r="C36" s="62">
        <f t="shared" si="4"/>
        <v>0.47727272727272729</v>
      </c>
      <c r="D36" s="62">
        <f t="shared" si="4"/>
        <v>0.19348894348894349</v>
      </c>
      <c r="E36" s="62">
        <f t="shared" si="4"/>
        <v>1.0431409907457811</v>
      </c>
      <c r="F36" s="62">
        <f t="shared" si="4"/>
        <v>0.29765185756807411</v>
      </c>
      <c r="G36" s="62">
        <f t="shared" si="4"/>
        <v>0.44095359208417534</v>
      </c>
      <c r="H36" s="62">
        <f t="shared" si="4"/>
        <v>0.52295422208715958</v>
      </c>
      <c r="I36" s="62">
        <f t="shared" si="4"/>
        <v>0.38102657025283232</v>
      </c>
      <c r="J36" s="62">
        <f t="shared" si="4"/>
        <v>0.44949335411259311</v>
      </c>
    </row>
    <row r="37" spans="1:10" x14ac:dyDescent="0.25">
      <c r="A37" s="3">
        <v>2018</v>
      </c>
      <c r="B37" s="62">
        <f t="shared" si="4"/>
        <v>0.24067750216142417</v>
      </c>
      <c r="C37" s="62">
        <f t="shared" si="4"/>
        <v>0.3277272727272727</v>
      </c>
      <c r="D37" s="62">
        <f t="shared" si="4"/>
        <v>0.12302074802074803</v>
      </c>
      <c r="E37" s="62">
        <f t="shared" si="4"/>
        <v>0.73591453456722922</v>
      </c>
      <c r="F37" s="62">
        <f t="shared" si="4"/>
        <v>0.30720611472458015</v>
      </c>
      <c r="G37" s="62">
        <f t="shared" si="4"/>
        <v>0.45510765800292663</v>
      </c>
      <c r="H37" s="62">
        <f t="shared" si="4"/>
        <v>0.54910193319151757</v>
      </c>
      <c r="I37" s="62">
        <f t="shared" si="4"/>
        <v>0.37044249885692027</v>
      </c>
      <c r="J37" s="62">
        <f t="shared" si="4"/>
        <v>0.41912218153741793</v>
      </c>
    </row>
    <row r="38" spans="1:10" x14ac:dyDescent="0.25">
      <c r="A38" s="55">
        <v>2019</v>
      </c>
      <c r="B38" s="63"/>
      <c r="C38" s="63">
        <f t="shared" si="4"/>
        <v>0.15752757575757576</v>
      </c>
      <c r="D38" s="63">
        <f t="shared" si="4"/>
        <v>8.7360087360087366E-2</v>
      </c>
      <c r="E38" s="63">
        <f t="shared" si="4"/>
        <v>0.29744238795137001</v>
      </c>
      <c r="F38" s="63"/>
      <c r="G38" s="63">
        <f t="shared" si="4"/>
        <v>0.28090376977214132</v>
      </c>
      <c r="H38" s="63">
        <f t="shared" si="4"/>
        <v>0.61706629055007056</v>
      </c>
      <c r="I38" s="63"/>
      <c r="J38" s="63">
        <f t="shared" si="4"/>
        <v>0.34727266470243201</v>
      </c>
    </row>
  </sheetData>
  <hyperlinks>
    <hyperlink ref="H2" location="Entrada!A1" display="Entrada" xr:uid="{BE45F06D-1E07-426B-BE79-527F67481ADD}"/>
    <hyperlink ref="J21" location="Entrada!A1" display="Entrada" xr:uid="{1704C86F-0FB1-4BB3-91D0-C6C226B41C4A}"/>
  </hyperlink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Entrada</vt:lpstr>
      <vt:lpstr>Oleaginosas</vt:lpstr>
      <vt:lpstr>Leguminosas</vt:lpstr>
      <vt:lpstr>Cereales</vt:lpstr>
      <vt:lpstr>Caña</vt:lpstr>
      <vt:lpstr>Grupos Básicos</vt:lpstr>
      <vt:lpstr>Rubros Básicos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Luis</dc:creator>
  <cp:lastModifiedBy>ODH-3</cp:lastModifiedBy>
  <dcterms:created xsi:type="dcterms:W3CDTF">2019-12-21T23:50:43Z</dcterms:created>
  <dcterms:modified xsi:type="dcterms:W3CDTF">2020-02-11T14:24:46Z</dcterms:modified>
</cp:coreProperties>
</file>